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e598db191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成效總覽" sheetId="1" r:id="R92b047ec56b34de4"/>
    <x:sheet xmlns:r="http://schemas.openxmlformats.org/officeDocument/2006/relationships" name="試用紀錄" sheetId="2" r:id="Rec4e529930d74e51"/>
    <x:sheet xmlns:r="http://schemas.openxmlformats.org/officeDocument/2006/relationships" name="訪談紀錄" sheetId="3" r:id="Rb48dcddcb2b341ad"/>
    <x:sheet xmlns:r="http://schemas.openxmlformats.org/officeDocument/2006/relationships" name="店舖名錄" sheetId="4" r:id="Rca78fd029681490c"/>
    <x:sheet xmlns:r="http://schemas.openxmlformats.org/officeDocument/2006/relationships" name="六週工作" sheetId="5" r:id="R58bf1ee95cf048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&quot;HK$&quot;0"/>
  </x:numFmts>
  <x:fonts count="7">
    <x:font>
      <x:sz val="11"/>
      <x:name val="Carlito"/>
    </x:font>
    <x:font>
      <x:sz val="11"/>
      <x:color rgb="FF25463E"/>
      <x:name val="Microsoft JhengHei"/>
    </x:font>
    <x:font>
      <x:b/>
      <x:sz val="20"/>
      <x:color rgb="FFFFFFFF"/>
      <x:name val="Microsoft JhengHei"/>
    </x:font>
    <x:font>
      <x:sz val="11"/>
      <x:color rgb="FF637467"/>
      <x:name val="Microsoft JhengHei"/>
    </x:font>
    <x:font>
      <x:sz val="11"/>
      <x:color rgb="FF2263A4"/>
      <x:name val="Microsoft JhengHei"/>
    </x:font>
    <x:font>
      <x:b/>
      <x:sz val="11"/>
      <x:color rgb="FFFFFFFF"/>
      <x:name val="Microsoft JhengHei"/>
    </x:font>
    <x:font>
      <x:sz val="11"/>
      <x:color rgb="FF34764C"/>
      <x:name val="Microsoft JhengHei"/>
    </x:font>
  </x:fonts>
  <x:fills count="7">
    <x:fill>
      <x:patternFill patternType="none"/>
    </x:fill>
    <x:fill>
      <x:patternFill patternType="gray125"/>
    </x:fill>
    <x:fill>
      <x:patternFill patternType="solid">
        <x:fgColor rgb="FF25463E"/>
      </x:patternFill>
    </x:fill>
    <x:fill>
      <x:patternFill patternType="solid">
        <x:fgColor rgb="FFE7F0FA"/>
      </x:patternFill>
    </x:fill>
    <x:fill>
      <x:patternFill patternType="solid">
        <x:fgColor rgb="FFE8EEE5"/>
      </x:patternFill>
    </x:fill>
    <x:fill>
      <x:patternFill patternType="solid">
        <x:fgColor rgb="FFFFFFFF"/>
      </x:patternFill>
    </x:fill>
    <x:fill>
      <x:patternFill patternType="solid">
        <x:fgColor rgb="FFDAE5D6"/>
      </x:patternFill>
    </x:fill>
  </x:fills>
  <x:borders count="1">
    <x:border/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horizontal="center" vertical="center" wrapText="1"/>
    </x:xf>
    <x:xf numFmtId="201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horizontal="center" vertical="center" wrapText="1"/>
    </x:xf>
    <x:xf numFmtId="201" fontId="4" fillId="5" borderId="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0" fontId="6" fillId="5" borderId="0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4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DDEEDC"/>
        </x:patternFill>
      </x:fill>
    </x:dxf>
    <x:dxf>
      <x:fill>
        <x:patternFill patternType="solid">
          <x:bgColor rgb="FFF8E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7832455024591" /><Relationship Type="http://schemas.openxmlformats.org/officeDocument/2006/relationships/theme" Target="/xl/theme/theme1.xml" Id="Rcf20ac1438ca45c4" /><Relationship Type="http://schemas.openxmlformats.org/officeDocument/2006/relationships/sharedStrings" Target="/xl/sharedStrings.xml" Id="R1ef2b967df1b4818" /><Relationship Type="http://schemas.openxmlformats.org/officeDocument/2006/relationships/worksheet" Target="/xl/worksheets/sheet1.xml" Id="R92b047ec56b34de4" /><Relationship Type="http://schemas.openxmlformats.org/officeDocument/2006/relationships/worksheet" Target="/xl/worksheets/sheet2.xml" Id="Rec4e529930d74e51" /><Relationship Type="http://schemas.openxmlformats.org/officeDocument/2006/relationships/worksheet" Target="/xl/worksheets/sheet3.xml" Id="Rb48dcddcb2b341ad" /><Relationship Type="http://schemas.openxmlformats.org/officeDocument/2006/relationships/worksheet" Target="/xl/worksheets/sheet4.xml" Id="Rca78fd029681490c" /><Relationship Type="http://schemas.openxmlformats.org/officeDocument/2006/relationships/worksheet" Target="/xl/worksheets/sheet5.xml" Id="R58bf1ee95cf048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63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8" hidden="0" customWidth="1"/>
    <x:col min="7" max="7" width="38" hidden="0" customWidth="1"/>
  </x:cols>
  <x:sheetData>
    <x:row r="1" ht="44" customHeight="1">
      <x:c r="A1" s="4" t="str">
        <x:v>啡記 · 需求驗證總覽</x:v>
      </x:c>
      <x:c r="B1" s="4"/>
      <x:c r="C1" s="4"/>
      <x:c r="D1" s="4"/>
      <x:c r="E1" s="4"/>
      <x:c r="F1" s="4"/>
      <x:c r="G1" s="4"/>
    </x:row>
    <x:row r="2" ht="30" customHeight="1">
      <x:c r="A2" s="6" t="str">
        <x:v>先填評估日期與研究起始日期，再填其他分頁。藍色為輸入；灰綠色為計算。所有真人記錄尚待執行。</x:v>
      </x:c>
      <x:c r="B2" s="6"/>
      <x:c r="C2" s="6"/>
      <x:c r="D2" s="6"/>
      <x:c r="E2" s="6"/>
      <x:c r="F2" s="6"/>
      <x:c r="G2" s="6"/>
    </x:row>
    <x:row r="3" ht="30" customHeight="1">
      <x:c r="A3" s="6"/>
      <x:c r="B3" s="6"/>
      <x:c r="C3" s="6"/>
      <x:c r="D3" s="6"/>
      <x:c r="E3" s="6"/>
      <x:c r="F3" s="6"/>
      <x:c r="G3" s="6"/>
    </x:row>
    <x:row r="4" ht="30" customHeight="1">
      <x:c r="A4" s="2" t="str">
        <x:v>評估日期</x:v>
      </x:c>
      <x:c r="B4" s="9" t="n">
        <x:v>46298</x:v>
      </x:c>
      <x:c r="C4" s="2"/>
      <x:c r="D4" s="10" t="str">
        <x:v>初步決策門檻，並非市場需求的統計證明。30 人依主要需求各 10 人；所有資料保持空白至真正執行。</x:v>
      </x:c>
      <x:c r="E4" s="10"/>
      <x:c r="F4" s="10"/>
      <x:c r="G4" s="10"/>
    </x:row>
    <x:row r="5" ht="30" customHeight="1">
      <x:c r="A5" s="2" t="str">
        <x:v>研究起始日期</x:v>
      </x:c>
      <x:c r="B5" s="9"/>
      <x:c r="C5" s="2"/>
      <x:c r="D5" s="10"/>
      <x:c r="E5" s="10"/>
      <x:c r="F5" s="10"/>
      <x:c r="G5" s="10"/>
    </x:row>
    <x:row r="6" ht="48" customHeight="1">
      <x:c r="A6" s="12" t="str">
        <x:v>指標</x:v>
      </x:c>
      <x:c r="B6" s="12" t="str">
        <x:v>成功人數</x:v>
      </x:c>
      <x:c r="C6" s="12" t="str">
        <x:v>有效分母</x:v>
      </x:c>
      <x:c r="D6" s="12" t="str">
        <x:v>比例</x:v>
      </x:c>
      <x:c r="E6" s="12" t="str">
        <x:v>門檻</x:v>
      </x:c>
      <x:c r="F6" s="12" t="str">
        <x:v>判定狀態</x:v>
      </x:c>
      <x:c r="G6" s="12" t="str">
        <x:v>完整度／口徑</x:v>
      </x:c>
    </x:row>
    <x:row r="7" ht="30" customHeight="1">
      <x:c r="A7" s="15"/>
      <x:c r="B7" s="15"/>
      <x:c r="C7" s="15"/>
      <x:c r="D7" s="15"/>
      <x:c r="E7" s="15"/>
      <x:c r="F7" s="15"/>
      <x:c r="G7" s="15"/>
    </x:row>
    <x:row r="8" ht="30" customHeight="1">
      <x:c r="A8" s="16"/>
      <x:c r="B8" s="16"/>
      <x:c r="C8" s="16"/>
      <x:c r="D8" s="16"/>
      <x:c r="E8" s="16"/>
      <x:c r="F8" s="16"/>
      <x:c r="G8" s="16"/>
    </x:row>
    <x:row r="9" ht="56" customHeight="1">
      <x:c r="A9" s="15" t="str">
        <x:v>三分鐘找店</x:v>
      </x:c>
      <x:c r="B9" s="26" t="n">
        <x:f>SUM('試用紀錄'!M7:M36)</x:f>
        <x:v>0</x:v>
      </x:c>
      <x:c r="C9" s="26" t="n">
        <x:f>SUM('試用紀錄'!L7:L36)</x:f>
        <x:v>0</x:v>
      </x:c>
      <x:c r="D9" s="27" t="str">
        <x:f>IF(C9=0,"待資料",B9/C9)</x:f>
        <x:v>待資料</x:v>
      </x:c>
      <x:c r="E9" s="28" t="n">
        <x:v>0.8</x:v>
      </x:c>
      <x:c r="F9" s="26" t="str">
        <x:f>IF(OR(C9&lt;30,COUNTIF(B20:B22,10)&lt;&gt;3),"待每類 10 人完成",IF(D9&gt;=E9,"達初步門檻","未達門檻"))</x:f>
        <x:v>待每類 10 人完成</x:v>
      </x:c>
      <x:c r="G9" s="15" t="str">
        <x:f>C9&amp;" / 30 人完成"</x:f>
        <x:v>0 / 30 人完成</x:v>
      </x:c>
    </x:row>
    <x:row r="10" ht="56" customHeight="1">
      <x:c r="A10" s="16" t="str">
        <x:v>現場資料準確</x:v>
      </x:c>
      <x:c r="B10" s="29" t="n">
        <x:f>SUM('試用紀錄'!O7:O36)</x:f>
        <x:v>0</x:v>
      </x:c>
      <x:c r="C10" s="29" t="n">
        <x:f>COUNTIFS('試用紀錄'!C7:C36,"是",'試用紀錄'!G7:G36,"&gt;0",'試用紀錄'!G7:G36,"&lt;="&amp;B4)</x:f>
        <x:v>0</x:v>
      </x:c>
      <x:c r="D10" s="30" t="str">
        <x:f>IF(OR(C10=0,SUM('試用紀錄'!N7:N36)&lt;C10),"待資料",B10/C10)</x:f>
        <x:v>待資料</x:v>
      </x:c>
      <x:c r="E10" s="31" t="n">
        <x:v>0.7</x:v>
      </x:c>
      <x:c r="F10" s="29" t="str">
        <x:f>IF(OR(C9&lt;30,COUNTIF(B20:B22,10)&lt;&gt;3,C10=0,NOT(ISNUMBER(D10))),"待配額／到訪回報",IF(D10&gt;=E10,"達初步門檻","未達門檻"))</x:f>
        <x:v>待配額／到訪回報</x:v>
      </x:c>
      <x:c r="G10" s="16" t="str">
        <x:f>SUM('試用紀錄'!N7:N36)&amp;" / "&amp;C10&amp;" 位到訪者已回報"</x:f>
        <x:v>0 / 0 位到訪者已回報</x:v>
      </x:c>
    </x:row>
    <x:row r="11" ht="56" customHeight="1">
      <x:c r="A11" s="15" t="str">
        <x:v>14 日主動回用</x:v>
      </x:c>
      <x:c r="B11" s="26" t="n">
        <x:f>COUNTIF('試用紀錄'!Q7:Q36,1)</x:f>
        <x:v>0</x:v>
      </x:c>
      <x:c r="C11" s="26" t="n">
        <x:f>SUM('試用紀錄'!P7:P36)</x:f>
        <x:v>0</x:v>
      </x:c>
      <x:c r="D11" s="27" t="str">
        <x:f>IF(OR(C11=0,COUNTIF('試用紀錄'!Q7:Q36,"待回訪")&gt;0),"待資料",B11/C11)</x:f>
        <x:v>待資料</x:v>
      </x:c>
      <x:c r="E11" s="28" t="n">
        <x:v>0.3</x:v>
      </x:c>
      <x:c r="F11" s="26" t="str">
        <x:f>IF(OR(C11&lt;30,COUNTIF(C20:C22,10)&lt;&gt;3),"待每類 10 人滿 14 日",IF(NOT(ISNUMBER(D11)),"待完成回訪",IF(D11&gt;=E11,"達初步門檻","未達門檻")))</x:f>
        <x:v>待每類 10 人滿 14 日</x:v>
      </x:c>
      <x:c r="G11" s="15" t="str">
        <x:f>COUNTIF('試用紀錄'!Q7:Q36,"待回訪")&amp;" 位成熟試用者待回訪"</x:f>
        <x:v>0 位成熟試用者待回訪</x:v>
      </x:c>
    </x:row>
    <x:row r="12" ht="30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2"/>
      <x:c r="B13" s="2"/>
      <x:c r="C13" s="2"/>
      <x:c r="D13" s="2"/>
      <x:c r="E13" s="2"/>
      <x:c r="F13" s="2"/>
      <x:c r="G13" s="2"/>
    </x:row>
    <x:row r="14" ht="30" customHeight="1">
      <x:c r="A14" s="10" t="str">
        <x:v>找店：180 秒內且所有必要條件成立。現場準確：有到訪但欠判斷時暫不計比例。回用：首次試用後第 1–14 日、自主且無提醒；有人欠回訪時暫不計比例。</x:v>
      </x:c>
      <x:c r="B14" s="10"/>
      <x:c r="C14" s="10"/>
      <x:c r="D14" s="10"/>
      <x:c r="E14" s="10"/>
      <x:c r="F14" s="10"/>
      <x:c r="G14" s="10"/>
    </x:row>
    <x:row r="15" ht="30" customHeight="1">
      <x:c r="A15" s="10"/>
      <x:c r="B15" s="10"/>
      <x:c r="C15" s="10"/>
      <x:c r="D15" s="10"/>
      <x:c r="E15" s="10"/>
      <x:c r="F15" s="10"/>
      <x:c r="G15" s="10"/>
    </x:row>
    <x:row r="16" ht="30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10" t="str">
        <x:v>不得把虛構示範店的操作結果當作真實需求。原型沒有分析追蹤；回用靠人工回訪，自述存在限制。來源：本次用戶核准計劃，2026-10-03；詳細口徑見 handbook.html。</x:v>
      </x:c>
      <x:c r="B17" s="10"/>
      <x:c r="C17" s="10"/>
      <x:c r="D17" s="10"/>
      <x:c r="E17" s="10"/>
      <x:c r="F17" s="10"/>
      <x:c r="G17" s="10"/>
    </x:row>
    <x:row r="18" ht="30" customHeight="1">
      <x:c r="A18" s="10"/>
      <x:c r="B18" s="10"/>
      <x:c r="C18" s="10"/>
      <x:c r="D18" s="10"/>
      <x:c r="E18" s="10"/>
      <x:c r="F18" s="10"/>
      <x:c r="G18" s="10"/>
    </x:row>
    <x:row r="19" ht="30" customHeight="1">
      <x:c r="A19" s="11" t="str">
        <x:v>主要目的</x:v>
      </x:c>
      <x:c r="B19" s="11" t="str">
        <x:v>有效任務人數</x:v>
      </x:c>
      <x:c r="C19" s="11" t="str">
        <x:v>已滿 14 日</x:v>
      </x:c>
      <x:c r="D19" s="2"/>
      <x:c r="E19" s="2"/>
      <x:c r="F19" s="2"/>
      <x:c r="G19" s="2"/>
    </x:row>
    <x:row r="20" ht="30" customHeight="1">
      <x:c r="A20" s="2" t="str">
        <x:v>喝精品咖啡</x:v>
      </x:c>
      <x:c r="B20" s="2" t="n">
        <x:f>COUNTIFS('試用紀錄'!B7:B36,A20,'試用紀錄'!L7:L36,1)</x:f>
        <x:v>0</x:v>
      </x:c>
      <x:c r="C20" s="2" t="n">
        <x:f>COUNTIFS('試用紀錄'!B7:B36,A20,'試用紀錄'!P7:P36,1)</x:f>
        <x:v>0</x:v>
      </x:c>
      <x:c r="D20" s="2"/>
      <x:c r="E20" s="2"/>
      <x:c r="F20" s="2"/>
      <x:c r="G20" s="2"/>
    </x:row>
    <x:row r="21" ht="30" customHeight="1">
      <x:c r="A21" s="2" t="str">
        <x:v>工作或讀書</x:v>
      </x:c>
      <x:c r="B21" s="2" t="n">
        <x:f>COUNTIFS('試用紀錄'!B7:B36,A21,'試用紀錄'!L7:L36,1)</x:f>
        <x:v>0</x:v>
      </x:c>
      <x:c r="C21" s="2" t="n">
        <x:f>COUNTIFS('試用紀錄'!B7:B36,A21,'試用紀錄'!P7:P36,1)</x:f>
        <x:v>0</x:v>
      </x:c>
      <x:c r="D21" s="2"/>
      <x:c r="E21" s="2"/>
      <x:c r="F21" s="2"/>
      <x:c r="G21" s="2"/>
    </x:row>
    <x:row r="22" ht="30" customHeight="1">
      <x:c r="A22" s="2" t="str">
        <x:v>體驗氣氛</x:v>
      </x:c>
      <x:c r="B22" s="2" t="n">
        <x:f>COUNTIFS('試用紀錄'!B7:B36,A22,'試用紀錄'!L7:L36,1)</x:f>
        <x:v>0</x:v>
      </x:c>
      <x:c r="C22" s="2" t="n">
        <x:f>COUNTIFS('試用紀錄'!B7:B36,A22,'試用紀錄'!P7:P36,1)</x:f>
        <x:v>0</x:v>
      </x:c>
      <x:c r="D22" s="2"/>
      <x:c r="E22" s="2"/>
      <x:c r="F22" s="2"/>
      <x:c r="G22" s="2"/>
    </x:row>
    <x:row r="23" ht="30" customHeight="1">
      <x:c r="A23" s="2"/>
      <x:c r="B23" s="2"/>
      <x:c r="C23" s="2"/>
      <x:c r="D23" s="2"/>
      <x:c r="E23" s="2"/>
      <x:c r="F23" s="2"/>
      <x:c r="G23" s="2"/>
    </x:row>
    <x:row r="24" ht="30" customHeight="1">
      <x:c r="A24" s="2"/>
      <x:c r="B24" s="2"/>
      <x:c r="C24" s="2"/>
      <x:c r="D24" s="2"/>
      <x:c r="E24" s="2"/>
      <x:c r="F24" s="2"/>
      <x:c r="G24" s="2"/>
    </x:row>
    <x:row r="25" ht="30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2"/>
      <x:c r="B26" s="2"/>
      <x:c r="C26" s="2"/>
      <x:c r="D26" s="2"/>
      <x:c r="E26" s="2"/>
      <x:c r="F26" s="2"/>
      <x:c r="G26" s="2"/>
    </x:row>
    <x:row r="27" ht="30" customHeight="1">
      <x:c r="A27" s="2"/>
      <x:c r="B27" s="2"/>
      <x:c r="C27" s="2"/>
      <x:c r="D27" s="2"/>
      <x:c r="E27" s="2"/>
      <x:c r="F27" s="2"/>
      <x:c r="G27" s="2"/>
    </x:row>
    <x:row r="28" ht="30" customHeight="1">
      <x:c r="A28" s="2"/>
      <x:c r="B28" s="2"/>
      <x:c r="C28" s="2"/>
      <x:c r="D28" s="2"/>
      <x:c r="E28" s="2"/>
      <x:c r="F28" s="2"/>
      <x:c r="G28" s="2"/>
    </x:row>
    <x:row r="29" ht="30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2"/>
      <x:c r="B32" s="2"/>
      <x:c r="C32" s="2"/>
      <x:c r="D32" s="2"/>
      <x:c r="E32" s="2"/>
      <x:c r="F32" s="2"/>
      <x:c r="G32" s="2"/>
    </x:row>
    <x:row r="33" ht="30" customHeight="1">
      <x:c r="A33" s="2"/>
      <x:c r="B33" s="2"/>
      <x:c r="C33" s="2"/>
      <x:c r="D33" s="2"/>
      <x:c r="E33" s="2"/>
      <x:c r="F33" s="2"/>
      <x:c r="G33" s="2"/>
    </x:row>
    <x:row r="34" ht="30" customHeight="1">
      <x:c r="A34" s="2"/>
      <x:c r="B34" s="2"/>
      <x:c r="C34" s="2"/>
      <x:c r="D34" s="2"/>
      <x:c r="E34" s="2"/>
      <x:c r="F34" s="2"/>
      <x:c r="G34" s="2"/>
    </x:row>
    <x:row r="35" ht="30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2"/>
      <x:c r="B36" s="2"/>
      <x:c r="C36" s="2"/>
      <x:c r="D36" s="2"/>
      <x:c r="E36" s="2"/>
      <x:c r="F36" s="2"/>
      <x:c r="G36" s="2"/>
    </x:row>
    <x:row r="37" ht="30" customHeight="1">
      <x:c r="A37" s="2"/>
      <x:c r="B37" s="2"/>
      <x:c r="C37" s="2"/>
      <x:c r="D37" s="2"/>
      <x:c r="E37" s="2"/>
      <x:c r="F37" s="2"/>
      <x:c r="G37" s="2"/>
    </x:row>
    <x:row r="38" ht="30" customHeight="1">
      <x:c r="A38" s="2"/>
      <x:c r="B38" s="2"/>
      <x:c r="C38" s="2"/>
      <x:c r="D38" s="2"/>
      <x:c r="E38" s="2"/>
      <x:c r="F38" s="2"/>
      <x:c r="G38" s="2"/>
    </x:row>
    <x:row r="39" ht="30" customHeight="1">
      <x:c r="A39" s="2"/>
      <x:c r="B39" s="2"/>
      <x:c r="C39" s="2"/>
      <x:c r="D39" s="2"/>
      <x:c r="E39" s="2"/>
      <x:c r="F39" s="2"/>
      <x:c r="G39" s="2"/>
    </x:row>
    <x:row r="40" ht="30" customHeight="1">
      <x:c r="A40" s="2"/>
      <x:c r="B40" s="2"/>
      <x:c r="C40" s="2"/>
      <x:c r="D40" s="2"/>
      <x:c r="E40" s="2"/>
      <x:c r="F40" s="2"/>
      <x:c r="G40" s="2"/>
    </x:row>
    <x:row r="41" ht="30" customHeight="1">
      <x:c r="A41" s="2"/>
      <x:c r="B41" s="2"/>
      <x:c r="C41" s="2"/>
      <x:c r="D41" s="2"/>
      <x:c r="E41" s="2"/>
      <x:c r="F41" s="2"/>
      <x:c r="G41" s="2"/>
    </x:row>
    <x:row r="42" ht="30" customHeight="1">
      <x:c r="A42" s="2"/>
      <x:c r="B42" s="2"/>
      <x:c r="C42" s="2"/>
      <x:c r="D42" s="2"/>
      <x:c r="E42" s="2"/>
      <x:c r="F42" s="2"/>
      <x:c r="G42" s="2"/>
    </x:row>
    <x:row r="43" ht="30" customHeight="1">
      <x:c r="A43" s="2"/>
      <x:c r="B43" s="2"/>
      <x:c r="C43" s="2"/>
      <x:c r="D43" s="2"/>
      <x:c r="E43" s="2"/>
      <x:c r="F43" s="2"/>
      <x:c r="G43" s="2"/>
    </x:row>
    <x:row r="44" ht="30" customHeight="1">
      <x:c r="A44" s="2"/>
      <x:c r="B44" s="2"/>
      <x:c r="C44" s="2"/>
      <x:c r="D44" s="2"/>
      <x:c r="E44" s="2"/>
      <x:c r="F44" s="2"/>
      <x:c r="G44" s="2"/>
    </x:row>
    <x:row r="45" ht="30" customHeight="1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3"/>
    <x:mergeCell ref="D4:G5"/>
    <x:mergeCell ref="A14:G15"/>
    <x:mergeCell ref="A17:G18"/>
  </x:mergeCells>
  <x:conditionalFormatting sqref="F9:F11">
    <x:cfRule type="containsText" dxfId="0" priority="1" operator="containsText" text="達初步門檻"/>
    <x:cfRule type="containsText" dxfId="1" priority="2" operator="containsText" text="未達門檻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63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38" hidden="0" customWidth="1"/>
    <x:col min="19" max="19" width="38" hidden="0" customWidth="1"/>
  </x:cols>
  <x:sheetData>
    <x:row r="1" ht="44" customHeight="1">
      <x:c r="A1" s="4" t="str">
        <x:v>試用紀錄 · 30 人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30" customHeight="1">
      <x:c r="A2" s="6" t="str">
        <x:v>只填 A–K、R–S；L–Q 自動計算。主要目的每類 10 人。日期填 Excel 日期；回訪需滿 14 日。先取得研究同意。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</x:row>
    <x:row r="3" ht="3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8" customHeight="1">
      <x:c r="A6" s="12" t="str">
        <x:v>匿名 ID</x:v>
      </x:c>
      <x:c r="B6" s="12" t="str">
        <x:v>主要目的</x:v>
      </x:c>
      <x:c r="C6" s="12" t="str">
        <x:v>同意研究</x:v>
      </x:c>
      <x:c r="D6" s="12" t="str">
        <x:v>首次試用日</x:v>
      </x:c>
      <x:c r="E6" s="12" t="str">
        <x:v>找店秒數</x:v>
      </x:c>
      <x:c r="F6" s="12" t="str">
        <x:v>必要條件全符</x:v>
      </x:c>
      <x:c r="G6" s="12" t="str">
        <x:v>實際到訪日</x:v>
      </x:c>
      <x:c r="H6" s="12" t="str">
        <x:v>資訊符合現場</x:v>
      </x:c>
      <x:c r="I6" s="12" t="str">
        <x:v>首次主動回用日</x:v>
      </x:c>
      <x:c r="J6" s="12" t="str">
        <x:v>主動且無提醒</x:v>
      </x:c>
      <x:c r="K6" s="12" t="str">
        <x:v>14 日回訪狀態</x:v>
      </x:c>
      <x:c r="L6" s="12" t="str">
        <x:v>找店有效</x:v>
      </x:c>
      <x:c r="M6" s="12" t="str">
        <x:v>找店成功</x:v>
      </x:c>
      <x:c r="N6" s="12" t="str">
        <x:v>到訪已評估</x:v>
      </x:c>
      <x:c r="O6" s="12" t="str">
        <x:v>現場符合</x:v>
      </x:c>
      <x:c r="P6" s="12" t="str">
        <x:v>滿 14 日</x:v>
      </x:c>
      <x:c r="Q6" s="12" t="str">
        <x:v>回用結果</x:v>
      </x:c>
      <x:c r="R6" s="12" t="str">
        <x:v>任務／差異／再用原因</x:v>
      </x:c>
      <x:c r="S6" s="12" t="str">
        <x:v>必要條件／候選分店</x:v>
      </x:c>
    </x:row>
    <x:row r="7" ht="30" customHeight="1">
      <x:c r="A7" s="15" t="str">
        <x:v>P01</x:v>
      </x:c>
      <x:c r="B7" s="15" t="str">
        <x:v>喝精品咖啡</x:v>
      </x:c>
      <x:c r="C7" s="21"/>
      <x:c r="D7" s="24"/>
      <x:c r="E7" s="21"/>
      <x:c r="F7" s="21"/>
      <x:c r="G7" s="24"/>
      <x:c r="H7" s="21"/>
      <x:c r="I7" s="24"/>
      <x:c r="J7" s="21"/>
      <x:c r="K7" s="21"/>
      <x:c r="L7" s="23" t="n">
        <x:f>IF(AND(C7="是",COUNTIF($A$7:$A$36,A7)=1,OR(B7="喝精品咖啡",B7="工作或讀書",B7="體驗氣氛"),ISNUMBER(D7),D7&gt;0,D7&lt;='成效總覽'!$B$4,ISNUMBER(E7),E7&gt;=0,OR(F7="是",F7="否")),1,0)</x:f>
        <x:v>0</x:v>
      </x:c>
      <x:c r="M7" s="23" t="n">
        <x:f>IF(AND(L7=1,E7&lt;=180,F7="是"),1,0)</x:f>
        <x:v>0</x:v>
      </x:c>
      <x:c r="N7" s="23" t="n">
        <x:f>IF(AND(L7=1,ISNUMBER(G7),G7&gt;=D7,G7&lt;='成效總覽'!$B$4,OR(H7="是",H7="否")),1,0)</x:f>
        <x:v>0</x:v>
      </x:c>
      <x:c r="O7" s="23" t="n">
        <x:f>IF(AND(N7=1,H7="是"),1,0)</x:f>
        <x:v>0</x:v>
      </x:c>
      <x:c r="P7" s="23" t="n">
        <x:f>IF(AND(L7=1,D7&lt;='成效總覽'!$B$4-14),1,0)</x:f>
        <x:v>0</x:v>
      </x:c>
      <x:c r="Q7" s="23" t="str">
        <x:f>IF(P7=0,"",IF(K7&lt;&gt;"完成","待回訪",IF(AND(ISNUMBER(I7),I7&gt;=D7+1,I7&lt;=D7+14,J7="是"),1,0)))</x:f>
      </x:c>
      <x:c r="R7" s="21"/>
      <x:c r="S7" s="21"/>
    </x:row>
    <x:row r="8" ht="30" customHeight="1">
      <x:c r="A8" s="16" t="str">
        <x:v>P02</x:v>
      </x:c>
      <x:c r="B8" s="16" t="str">
        <x:v>喝精品咖啡</x:v>
      </x:c>
      <x:c r="C8" s="22"/>
      <x:c r="D8" s="25"/>
      <x:c r="E8" s="22"/>
      <x:c r="F8" s="22"/>
      <x:c r="G8" s="25"/>
      <x:c r="H8" s="22"/>
      <x:c r="I8" s="25"/>
      <x:c r="J8" s="22"/>
      <x:c r="K8" s="22"/>
      <x:c r="L8" s="23" t="n">
        <x:f>IF(AND(C8="是",COUNTIF($A$7:$A$36,A8)=1,OR(B8="喝精品咖啡",B8="工作或讀書",B8="體驗氣氛"),ISNUMBER(D8),D8&gt;0,D8&lt;='成效總覽'!$B$4,ISNUMBER(E8),E8&gt;=0,OR(F8="是",F8="否")),1,0)</x:f>
        <x:v>0</x:v>
      </x:c>
      <x:c r="M8" s="23" t="n">
        <x:f>IF(AND(L8=1,E8&lt;=180,F8="是"),1,0)</x:f>
        <x:v>0</x:v>
      </x:c>
      <x:c r="N8" s="23" t="n">
        <x:f>IF(AND(L8=1,ISNUMBER(G8),G8&gt;=D8,G8&lt;='成效總覽'!$B$4,OR(H8="是",H8="否")),1,0)</x:f>
        <x:v>0</x:v>
      </x:c>
      <x:c r="O8" s="23" t="n">
        <x:f>IF(AND(N8=1,H8="是"),1,0)</x:f>
        <x:v>0</x:v>
      </x:c>
      <x:c r="P8" s="23" t="n">
        <x:f>IF(AND(L8=1,D8&lt;='成效總覽'!$B$4-14),1,0)</x:f>
        <x:v>0</x:v>
      </x:c>
      <x:c r="Q8" s="23" t="str">
        <x:f>IF(P8=0,"",IF(K8&lt;&gt;"完成","待回訪",IF(AND(ISNUMBER(I8),I8&gt;=D8+1,I8&lt;=D8+14,J8="是"),1,0)))</x:f>
      </x:c>
      <x:c r="R8" s="22"/>
      <x:c r="S8" s="22"/>
    </x:row>
    <x:row r="9" ht="30" customHeight="1">
      <x:c r="A9" s="15" t="str">
        <x:v>P03</x:v>
      </x:c>
      <x:c r="B9" s="15" t="str">
        <x:v>喝精品咖啡</x:v>
      </x:c>
      <x:c r="C9" s="21"/>
      <x:c r="D9" s="24"/>
      <x:c r="E9" s="21"/>
      <x:c r="F9" s="21"/>
      <x:c r="G9" s="24"/>
      <x:c r="H9" s="21"/>
      <x:c r="I9" s="24"/>
      <x:c r="J9" s="21"/>
      <x:c r="K9" s="21"/>
      <x:c r="L9" s="23" t="n">
        <x:f>IF(AND(C9="是",COUNTIF($A$7:$A$36,A9)=1,OR(B9="喝精品咖啡",B9="工作或讀書",B9="體驗氣氛"),ISNUMBER(D9),D9&gt;0,D9&lt;='成效總覽'!$B$4,ISNUMBER(E9),E9&gt;=0,OR(F9="是",F9="否")),1,0)</x:f>
        <x:v>0</x:v>
      </x:c>
      <x:c r="M9" s="23" t="n">
        <x:f>IF(AND(L9=1,E9&lt;=180,F9="是"),1,0)</x:f>
        <x:v>0</x:v>
      </x:c>
      <x:c r="N9" s="23" t="n">
        <x:f>IF(AND(L9=1,ISNUMBER(G9),G9&gt;=D9,G9&lt;='成效總覽'!$B$4,OR(H9="是",H9="否")),1,0)</x:f>
        <x:v>0</x:v>
      </x:c>
      <x:c r="O9" s="23" t="n">
        <x:f>IF(AND(N9=1,H9="是"),1,0)</x:f>
        <x:v>0</x:v>
      </x:c>
      <x:c r="P9" s="23" t="n">
        <x:f>IF(AND(L9=1,D9&lt;='成效總覽'!$B$4-14),1,0)</x:f>
        <x:v>0</x:v>
      </x:c>
      <x:c r="Q9" s="23" t="str">
        <x:f>IF(P9=0,"",IF(K9&lt;&gt;"完成","待回訪",IF(AND(ISNUMBER(I9),I9&gt;=D9+1,I9&lt;=D9+14,J9="是"),1,0)))</x:f>
      </x:c>
      <x:c r="R9" s="21"/>
      <x:c r="S9" s="21"/>
    </x:row>
    <x:row r="10" ht="30" customHeight="1">
      <x:c r="A10" s="16" t="str">
        <x:v>P04</x:v>
      </x:c>
      <x:c r="B10" s="16" t="str">
        <x:v>喝精品咖啡</x:v>
      </x:c>
      <x:c r="C10" s="22"/>
      <x:c r="D10" s="25"/>
      <x:c r="E10" s="22"/>
      <x:c r="F10" s="22"/>
      <x:c r="G10" s="25"/>
      <x:c r="H10" s="22"/>
      <x:c r="I10" s="25"/>
      <x:c r="J10" s="22"/>
      <x:c r="K10" s="22"/>
      <x:c r="L10" s="23" t="n">
        <x:f>IF(AND(C10="是",COUNTIF($A$7:$A$36,A10)=1,OR(B10="喝精品咖啡",B10="工作或讀書",B10="體驗氣氛"),ISNUMBER(D10),D10&gt;0,D10&lt;='成效總覽'!$B$4,ISNUMBER(E10),E10&gt;=0,OR(F10="是",F10="否")),1,0)</x:f>
        <x:v>0</x:v>
      </x:c>
      <x:c r="M10" s="23" t="n">
        <x:f>IF(AND(L10=1,E10&lt;=180,F10="是"),1,0)</x:f>
        <x:v>0</x:v>
      </x:c>
      <x:c r="N10" s="23" t="n">
        <x:f>IF(AND(L10=1,ISNUMBER(G10),G10&gt;=D10,G10&lt;='成效總覽'!$B$4,OR(H10="是",H10="否")),1,0)</x:f>
        <x:v>0</x:v>
      </x:c>
      <x:c r="O10" s="23" t="n">
        <x:f>IF(AND(N10=1,H10="是"),1,0)</x:f>
        <x:v>0</x:v>
      </x:c>
      <x:c r="P10" s="23" t="n">
        <x:f>IF(AND(L10=1,D10&lt;='成效總覽'!$B$4-14),1,0)</x:f>
        <x:v>0</x:v>
      </x:c>
      <x:c r="Q10" s="23" t="str">
        <x:f>IF(P10=0,"",IF(K10&lt;&gt;"完成","待回訪",IF(AND(ISNUMBER(I10),I10&gt;=D10+1,I10&lt;=D10+14,J10="是"),1,0)))</x:f>
      </x:c>
      <x:c r="R10" s="22"/>
      <x:c r="S10" s="22"/>
    </x:row>
    <x:row r="11" ht="30" customHeight="1">
      <x:c r="A11" s="15" t="str">
        <x:v>P05</x:v>
      </x:c>
      <x:c r="B11" s="15" t="str">
        <x:v>喝精品咖啡</x:v>
      </x:c>
      <x:c r="C11" s="21"/>
      <x:c r="D11" s="24"/>
      <x:c r="E11" s="21"/>
      <x:c r="F11" s="21"/>
      <x:c r="G11" s="24"/>
      <x:c r="H11" s="21"/>
      <x:c r="I11" s="24"/>
      <x:c r="J11" s="21"/>
      <x:c r="K11" s="21"/>
      <x:c r="L11" s="23" t="n">
        <x:f>IF(AND(C11="是",COUNTIF($A$7:$A$36,A11)=1,OR(B11="喝精品咖啡",B11="工作或讀書",B11="體驗氣氛"),ISNUMBER(D11),D11&gt;0,D11&lt;='成效總覽'!$B$4,ISNUMBER(E11),E11&gt;=0,OR(F11="是",F11="否")),1,0)</x:f>
        <x:v>0</x:v>
      </x:c>
      <x:c r="M11" s="23" t="n">
        <x:f>IF(AND(L11=1,E11&lt;=180,F11="是"),1,0)</x:f>
        <x:v>0</x:v>
      </x:c>
      <x:c r="N11" s="23" t="n">
        <x:f>IF(AND(L11=1,ISNUMBER(G11),G11&gt;=D11,G11&lt;='成效總覽'!$B$4,OR(H11="是",H11="否")),1,0)</x:f>
        <x:v>0</x:v>
      </x:c>
      <x:c r="O11" s="23" t="n">
        <x:f>IF(AND(N11=1,H11="是"),1,0)</x:f>
        <x:v>0</x:v>
      </x:c>
      <x:c r="P11" s="23" t="n">
        <x:f>IF(AND(L11=1,D11&lt;='成效總覽'!$B$4-14),1,0)</x:f>
        <x:v>0</x:v>
      </x:c>
      <x:c r="Q11" s="23" t="str">
        <x:f>IF(P11=0,"",IF(K11&lt;&gt;"完成","待回訪",IF(AND(ISNUMBER(I11),I11&gt;=D11+1,I11&lt;=D11+14,J11="是"),1,0)))</x:f>
      </x:c>
      <x:c r="R11" s="21"/>
      <x:c r="S11" s="21"/>
    </x:row>
    <x:row r="12" ht="30" customHeight="1">
      <x:c r="A12" s="16" t="str">
        <x:v>P06</x:v>
      </x:c>
      <x:c r="B12" s="16" t="str">
        <x:v>喝精品咖啡</x:v>
      </x:c>
      <x:c r="C12" s="22"/>
      <x:c r="D12" s="25"/>
      <x:c r="E12" s="22"/>
      <x:c r="F12" s="22"/>
      <x:c r="G12" s="25"/>
      <x:c r="H12" s="22"/>
      <x:c r="I12" s="25"/>
      <x:c r="J12" s="22"/>
      <x:c r="K12" s="22"/>
      <x:c r="L12" s="23" t="n">
        <x:f>IF(AND(C12="是",COUNTIF($A$7:$A$36,A12)=1,OR(B12="喝精品咖啡",B12="工作或讀書",B12="體驗氣氛"),ISNUMBER(D12),D12&gt;0,D12&lt;='成效總覽'!$B$4,ISNUMBER(E12),E12&gt;=0,OR(F12="是",F12="否")),1,0)</x:f>
        <x:v>0</x:v>
      </x:c>
      <x:c r="M12" s="23" t="n">
        <x:f>IF(AND(L12=1,E12&lt;=180,F12="是"),1,0)</x:f>
        <x:v>0</x:v>
      </x:c>
      <x:c r="N12" s="23" t="n">
        <x:f>IF(AND(L12=1,ISNUMBER(G12),G12&gt;=D12,G12&lt;='成效總覽'!$B$4,OR(H12="是",H12="否")),1,0)</x:f>
        <x:v>0</x:v>
      </x:c>
      <x:c r="O12" s="23" t="n">
        <x:f>IF(AND(N12=1,H12="是"),1,0)</x:f>
        <x:v>0</x:v>
      </x:c>
      <x:c r="P12" s="23" t="n">
        <x:f>IF(AND(L12=1,D12&lt;='成效總覽'!$B$4-14),1,0)</x:f>
        <x:v>0</x:v>
      </x:c>
      <x:c r="Q12" s="23" t="str">
        <x:f>IF(P12=0,"",IF(K12&lt;&gt;"完成","待回訪",IF(AND(ISNUMBER(I12),I12&gt;=D12+1,I12&lt;=D12+14,J12="是"),1,0)))</x:f>
      </x:c>
      <x:c r="R12" s="22"/>
      <x:c r="S12" s="22"/>
    </x:row>
    <x:row r="13" ht="30" customHeight="1">
      <x:c r="A13" s="15" t="str">
        <x:v>P07</x:v>
      </x:c>
      <x:c r="B13" s="15" t="str">
        <x:v>喝精品咖啡</x:v>
      </x:c>
      <x:c r="C13" s="21"/>
      <x:c r="D13" s="24"/>
      <x:c r="E13" s="21"/>
      <x:c r="F13" s="21"/>
      <x:c r="G13" s="24"/>
      <x:c r="H13" s="21"/>
      <x:c r="I13" s="24"/>
      <x:c r="J13" s="21"/>
      <x:c r="K13" s="21"/>
      <x:c r="L13" s="23" t="n">
        <x:f>IF(AND(C13="是",COUNTIF($A$7:$A$36,A13)=1,OR(B13="喝精品咖啡",B13="工作或讀書",B13="體驗氣氛"),ISNUMBER(D13),D13&gt;0,D13&lt;='成效總覽'!$B$4,ISNUMBER(E13),E13&gt;=0,OR(F13="是",F13="否")),1,0)</x:f>
        <x:v>0</x:v>
      </x:c>
      <x:c r="M13" s="23" t="n">
        <x:f>IF(AND(L13=1,E13&lt;=180,F13="是"),1,0)</x:f>
        <x:v>0</x:v>
      </x:c>
      <x:c r="N13" s="23" t="n">
        <x:f>IF(AND(L13=1,ISNUMBER(G13),G13&gt;=D13,G13&lt;='成效總覽'!$B$4,OR(H13="是",H13="否")),1,0)</x:f>
        <x:v>0</x:v>
      </x:c>
      <x:c r="O13" s="23" t="n">
        <x:f>IF(AND(N13=1,H13="是"),1,0)</x:f>
        <x:v>0</x:v>
      </x:c>
      <x:c r="P13" s="23" t="n">
        <x:f>IF(AND(L13=1,D13&lt;='成效總覽'!$B$4-14),1,0)</x:f>
        <x:v>0</x:v>
      </x:c>
      <x:c r="Q13" s="23" t="str">
        <x:f>IF(P13=0,"",IF(K13&lt;&gt;"完成","待回訪",IF(AND(ISNUMBER(I13),I13&gt;=D13+1,I13&lt;=D13+14,J13="是"),1,0)))</x:f>
      </x:c>
      <x:c r="R13" s="21"/>
      <x:c r="S13" s="21"/>
    </x:row>
    <x:row r="14" ht="30" customHeight="1">
      <x:c r="A14" s="16" t="str">
        <x:v>P08</x:v>
      </x:c>
      <x:c r="B14" s="16" t="str">
        <x:v>喝精品咖啡</x:v>
      </x:c>
      <x:c r="C14" s="22"/>
      <x:c r="D14" s="25"/>
      <x:c r="E14" s="22"/>
      <x:c r="F14" s="22"/>
      <x:c r="G14" s="25"/>
      <x:c r="H14" s="22"/>
      <x:c r="I14" s="25"/>
      <x:c r="J14" s="22"/>
      <x:c r="K14" s="22"/>
      <x:c r="L14" s="23" t="n">
        <x:f>IF(AND(C14="是",COUNTIF($A$7:$A$36,A14)=1,OR(B14="喝精品咖啡",B14="工作或讀書",B14="體驗氣氛"),ISNUMBER(D14),D14&gt;0,D14&lt;='成效總覽'!$B$4,ISNUMBER(E14),E14&gt;=0,OR(F14="是",F14="否")),1,0)</x:f>
        <x:v>0</x:v>
      </x:c>
      <x:c r="M14" s="23" t="n">
        <x:f>IF(AND(L14=1,E14&lt;=180,F14="是"),1,0)</x:f>
        <x:v>0</x:v>
      </x:c>
      <x:c r="N14" s="23" t="n">
        <x:f>IF(AND(L14=1,ISNUMBER(G14),G14&gt;=D14,G14&lt;='成效總覽'!$B$4,OR(H14="是",H14="否")),1,0)</x:f>
        <x:v>0</x:v>
      </x:c>
      <x:c r="O14" s="23" t="n">
        <x:f>IF(AND(N14=1,H14="是"),1,0)</x:f>
        <x:v>0</x:v>
      </x:c>
      <x:c r="P14" s="23" t="n">
        <x:f>IF(AND(L14=1,D14&lt;='成效總覽'!$B$4-14),1,0)</x:f>
        <x:v>0</x:v>
      </x:c>
      <x:c r="Q14" s="23" t="str">
        <x:f>IF(P14=0,"",IF(K14&lt;&gt;"完成","待回訪",IF(AND(ISNUMBER(I14),I14&gt;=D14+1,I14&lt;=D14+14,J14="是"),1,0)))</x:f>
      </x:c>
      <x:c r="R14" s="22"/>
      <x:c r="S14" s="22"/>
    </x:row>
    <x:row r="15" ht="30" customHeight="1">
      <x:c r="A15" s="15" t="str">
        <x:v>P09</x:v>
      </x:c>
      <x:c r="B15" s="15" t="str">
        <x:v>喝精品咖啡</x:v>
      </x:c>
      <x:c r="C15" s="21"/>
      <x:c r="D15" s="24"/>
      <x:c r="E15" s="21"/>
      <x:c r="F15" s="21"/>
      <x:c r="G15" s="24"/>
      <x:c r="H15" s="21"/>
      <x:c r="I15" s="24"/>
      <x:c r="J15" s="21"/>
      <x:c r="K15" s="21"/>
      <x:c r="L15" s="23" t="n">
        <x:f>IF(AND(C15="是",COUNTIF($A$7:$A$36,A15)=1,OR(B15="喝精品咖啡",B15="工作或讀書",B15="體驗氣氛"),ISNUMBER(D15),D15&gt;0,D15&lt;='成效總覽'!$B$4,ISNUMBER(E15),E15&gt;=0,OR(F15="是",F15="否")),1,0)</x:f>
        <x:v>0</x:v>
      </x:c>
      <x:c r="M15" s="23" t="n">
        <x:f>IF(AND(L15=1,E15&lt;=180,F15="是"),1,0)</x:f>
        <x:v>0</x:v>
      </x:c>
      <x:c r="N15" s="23" t="n">
        <x:f>IF(AND(L15=1,ISNUMBER(G15),G15&gt;=D15,G15&lt;='成效總覽'!$B$4,OR(H15="是",H15="否")),1,0)</x:f>
        <x:v>0</x:v>
      </x:c>
      <x:c r="O15" s="23" t="n">
        <x:f>IF(AND(N15=1,H15="是"),1,0)</x:f>
        <x:v>0</x:v>
      </x:c>
      <x:c r="P15" s="23" t="n">
        <x:f>IF(AND(L15=1,D15&lt;='成效總覽'!$B$4-14),1,0)</x:f>
        <x:v>0</x:v>
      </x:c>
      <x:c r="Q15" s="23" t="str">
        <x:f>IF(P15=0,"",IF(K15&lt;&gt;"完成","待回訪",IF(AND(ISNUMBER(I15),I15&gt;=D15+1,I15&lt;=D15+14,J15="是"),1,0)))</x:f>
      </x:c>
      <x:c r="R15" s="21"/>
      <x:c r="S15" s="21"/>
    </x:row>
    <x:row r="16" ht="30" customHeight="1">
      <x:c r="A16" s="16" t="str">
        <x:v>P10</x:v>
      </x:c>
      <x:c r="B16" s="16" t="str">
        <x:v>喝精品咖啡</x:v>
      </x:c>
      <x:c r="C16" s="22"/>
      <x:c r="D16" s="25"/>
      <x:c r="E16" s="22"/>
      <x:c r="F16" s="22"/>
      <x:c r="G16" s="25"/>
      <x:c r="H16" s="22"/>
      <x:c r="I16" s="25"/>
      <x:c r="J16" s="22"/>
      <x:c r="K16" s="22"/>
      <x:c r="L16" s="23" t="n">
        <x:f>IF(AND(C16="是",COUNTIF($A$7:$A$36,A16)=1,OR(B16="喝精品咖啡",B16="工作或讀書",B16="體驗氣氛"),ISNUMBER(D16),D16&gt;0,D16&lt;='成效總覽'!$B$4,ISNUMBER(E16),E16&gt;=0,OR(F16="是",F16="否")),1,0)</x:f>
        <x:v>0</x:v>
      </x:c>
      <x:c r="M16" s="23" t="n">
        <x:f>IF(AND(L16=1,E16&lt;=180,F16="是"),1,0)</x:f>
        <x:v>0</x:v>
      </x:c>
      <x:c r="N16" s="23" t="n">
        <x:f>IF(AND(L16=1,ISNUMBER(G16),G16&gt;=D16,G16&lt;='成效總覽'!$B$4,OR(H16="是",H16="否")),1,0)</x:f>
        <x:v>0</x:v>
      </x:c>
      <x:c r="O16" s="23" t="n">
        <x:f>IF(AND(N16=1,H16="是"),1,0)</x:f>
        <x:v>0</x:v>
      </x:c>
      <x:c r="P16" s="23" t="n">
        <x:f>IF(AND(L16=1,D16&lt;='成效總覽'!$B$4-14),1,0)</x:f>
        <x:v>0</x:v>
      </x:c>
      <x:c r="Q16" s="23" t="str">
        <x:f>IF(P16=0,"",IF(K16&lt;&gt;"完成","待回訪",IF(AND(ISNUMBER(I16),I16&gt;=D16+1,I16&lt;=D16+14,J16="是"),1,0)))</x:f>
      </x:c>
      <x:c r="R16" s="22"/>
      <x:c r="S16" s="22"/>
    </x:row>
    <x:row r="17" ht="30" customHeight="1">
      <x:c r="A17" s="15" t="str">
        <x:v>P11</x:v>
      </x:c>
      <x:c r="B17" s="15" t="str">
        <x:v>工作或讀書</x:v>
      </x:c>
      <x:c r="C17" s="21"/>
      <x:c r="D17" s="24"/>
      <x:c r="E17" s="21"/>
      <x:c r="F17" s="21"/>
      <x:c r="G17" s="24"/>
      <x:c r="H17" s="21"/>
      <x:c r="I17" s="24"/>
      <x:c r="J17" s="21"/>
      <x:c r="K17" s="21"/>
      <x:c r="L17" s="23" t="n">
        <x:f>IF(AND(C17="是",COUNTIF($A$7:$A$36,A17)=1,OR(B17="喝精品咖啡",B17="工作或讀書",B17="體驗氣氛"),ISNUMBER(D17),D17&gt;0,D17&lt;='成效總覽'!$B$4,ISNUMBER(E17),E17&gt;=0,OR(F17="是",F17="否")),1,0)</x:f>
        <x:v>0</x:v>
      </x:c>
      <x:c r="M17" s="23" t="n">
        <x:f>IF(AND(L17=1,E17&lt;=180,F17="是"),1,0)</x:f>
        <x:v>0</x:v>
      </x:c>
      <x:c r="N17" s="23" t="n">
        <x:f>IF(AND(L17=1,ISNUMBER(G17),G17&gt;=D17,G17&lt;='成效總覽'!$B$4,OR(H17="是",H17="否")),1,0)</x:f>
        <x:v>0</x:v>
      </x:c>
      <x:c r="O17" s="23" t="n">
        <x:f>IF(AND(N17=1,H17="是"),1,0)</x:f>
        <x:v>0</x:v>
      </x:c>
      <x:c r="P17" s="23" t="n">
        <x:f>IF(AND(L17=1,D17&lt;='成效總覽'!$B$4-14),1,0)</x:f>
        <x:v>0</x:v>
      </x:c>
      <x:c r="Q17" s="23" t="str">
        <x:f>IF(P17=0,"",IF(K17&lt;&gt;"完成","待回訪",IF(AND(ISNUMBER(I17),I17&gt;=D17+1,I17&lt;=D17+14,J17="是"),1,0)))</x:f>
      </x:c>
      <x:c r="R17" s="21"/>
      <x:c r="S17" s="21"/>
    </x:row>
    <x:row r="18" ht="30" customHeight="1">
      <x:c r="A18" s="16" t="str">
        <x:v>P12</x:v>
      </x:c>
      <x:c r="B18" s="16" t="str">
        <x:v>工作或讀書</x:v>
      </x:c>
      <x:c r="C18" s="22"/>
      <x:c r="D18" s="25"/>
      <x:c r="E18" s="22"/>
      <x:c r="F18" s="22"/>
      <x:c r="G18" s="25"/>
      <x:c r="H18" s="22"/>
      <x:c r="I18" s="25"/>
      <x:c r="J18" s="22"/>
      <x:c r="K18" s="22"/>
      <x:c r="L18" s="23" t="n">
        <x:f>IF(AND(C18="是",COUNTIF($A$7:$A$36,A18)=1,OR(B18="喝精品咖啡",B18="工作或讀書",B18="體驗氣氛"),ISNUMBER(D18),D18&gt;0,D18&lt;='成效總覽'!$B$4,ISNUMBER(E18),E18&gt;=0,OR(F18="是",F18="否")),1,0)</x:f>
        <x:v>0</x:v>
      </x:c>
      <x:c r="M18" s="23" t="n">
        <x:f>IF(AND(L18=1,E18&lt;=180,F18="是"),1,0)</x:f>
        <x:v>0</x:v>
      </x:c>
      <x:c r="N18" s="23" t="n">
        <x:f>IF(AND(L18=1,ISNUMBER(G18),G18&gt;=D18,G18&lt;='成效總覽'!$B$4,OR(H18="是",H18="否")),1,0)</x:f>
        <x:v>0</x:v>
      </x:c>
      <x:c r="O18" s="23" t="n">
        <x:f>IF(AND(N18=1,H18="是"),1,0)</x:f>
        <x:v>0</x:v>
      </x:c>
      <x:c r="P18" s="23" t="n">
        <x:f>IF(AND(L18=1,D18&lt;='成效總覽'!$B$4-14),1,0)</x:f>
        <x:v>0</x:v>
      </x:c>
      <x:c r="Q18" s="23" t="str">
        <x:f>IF(P18=0,"",IF(K18&lt;&gt;"完成","待回訪",IF(AND(ISNUMBER(I18),I18&gt;=D18+1,I18&lt;=D18+14,J18="是"),1,0)))</x:f>
      </x:c>
      <x:c r="R18" s="22"/>
      <x:c r="S18" s="22"/>
    </x:row>
    <x:row r="19" ht="30" customHeight="1">
      <x:c r="A19" s="15" t="str">
        <x:v>P13</x:v>
      </x:c>
      <x:c r="B19" s="15" t="str">
        <x:v>工作或讀書</x:v>
      </x:c>
      <x:c r="C19" s="21"/>
      <x:c r="D19" s="24"/>
      <x:c r="E19" s="21"/>
      <x:c r="F19" s="21"/>
      <x:c r="G19" s="24"/>
      <x:c r="H19" s="21"/>
      <x:c r="I19" s="24"/>
      <x:c r="J19" s="21"/>
      <x:c r="K19" s="21"/>
      <x:c r="L19" s="23" t="n">
        <x:f>IF(AND(C19="是",COUNTIF($A$7:$A$36,A19)=1,OR(B19="喝精品咖啡",B19="工作或讀書",B19="體驗氣氛"),ISNUMBER(D19),D19&gt;0,D19&lt;='成效總覽'!$B$4,ISNUMBER(E19),E19&gt;=0,OR(F19="是",F19="否")),1,0)</x:f>
        <x:v>0</x:v>
      </x:c>
      <x:c r="M19" s="23" t="n">
        <x:f>IF(AND(L19=1,E19&lt;=180,F19="是"),1,0)</x:f>
        <x:v>0</x:v>
      </x:c>
      <x:c r="N19" s="23" t="n">
        <x:f>IF(AND(L19=1,ISNUMBER(G19),G19&gt;=D19,G19&lt;='成效總覽'!$B$4,OR(H19="是",H19="否")),1,0)</x:f>
        <x:v>0</x:v>
      </x:c>
      <x:c r="O19" s="23" t="n">
        <x:f>IF(AND(N19=1,H19="是"),1,0)</x:f>
        <x:v>0</x:v>
      </x:c>
      <x:c r="P19" s="23" t="n">
        <x:f>IF(AND(L19=1,D19&lt;='成效總覽'!$B$4-14),1,0)</x:f>
        <x:v>0</x:v>
      </x:c>
      <x:c r="Q19" s="23" t="str">
        <x:f>IF(P19=0,"",IF(K19&lt;&gt;"完成","待回訪",IF(AND(ISNUMBER(I19),I19&gt;=D19+1,I19&lt;=D19+14,J19="是"),1,0)))</x:f>
      </x:c>
      <x:c r="R19" s="21"/>
      <x:c r="S19" s="21"/>
    </x:row>
    <x:row r="20" ht="30" customHeight="1">
      <x:c r="A20" s="16" t="str">
        <x:v>P14</x:v>
      </x:c>
      <x:c r="B20" s="16" t="str">
        <x:v>工作或讀書</x:v>
      </x:c>
      <x:c r="C20" s="22"/>
      <x:c r="D20" s="25"/>
      <x:c r="E20" s="22"/>
      <x:c r="F20" s="22"/>
      <x:c r="G20" s="25"/>
      <x:c r="H20" s="22"/>
      <x:c r="I20" s="25"/>
      <x:c r="J20" s="22"/>
      <x:c r="K20" s="22"/>
      <x:c r="L20" s="23" t="n">
        <x:f>IF(AND(C20="是",COUNTIF($A$7:$A$36,A20)=1,OR(B20="喝精品咖啡",B20="工作或讀書",B20="體驗氣氛"),ISNUMBER(D20),D20&gt;0,D20&lt;='成效總覽'!$B$4,ISNUMBER(E20),E20&gt;=0,OR(F20="是",F20="否")),1,0)</x:f>
        <x:v>0</x:v>
      </x:c>
      <x:c r="M20" s="23" t="n">
        <x:f>IF(AND(L20=1,E20&lt;=180,F20="是"),1,0)</x:f>
        <x:v>0</x:v>
      </x:c>
      <x:c r="N20" s="23" t="n">
        <x:f>IF(AND(L20=1,ISNUMBER(G20),G20&gt;=D20,G20&lt;='成效總覽'!$B$4,OR(H20="是",H20="否")),1,0)</x:f>
        <x:v>0</x:v>
      </x:c>
      <x:c r="O20" s="23" t="n">
        <x:f>IF(AND(N20=1,H20="是"),1,0)</x:f>
        <x:v>0</x:v>
      </x:c>
      <x:c r="P20" s="23" t="n">
        <x:f>IF(AND(L20=1,D20&lt;='成效總覽'!$B$4-14),1,0)</x:f>
        <x:v>0</x:v>
      </x:c>
      <x:c r="Q20" s="23" t="str">
        <x:f>IF(P20=0,"",IF(K20&lt;&gt;"完成","待回訪",IF(AND(ISNUMBER(I20),I20&gt;=D20+1,I20&lt;=D20+14,J20="是"),1,0)))</x:f>
      </x:c>
      <x:c r="R20" s="22"/>
      <x:c r="S20" s="22"/>
    </x:row>
    <x:row r="21" ht="30" customHeight="1">
      <x:c r="A21" s="15" t="str">
        <x:v>P15</x:v>
      </x:c>
      <x:c r="B21" s="15" t="str">
        <x:v>工作或讀書</x:v>
      </x:c>
      <x:c r="C21" s="21"/>
      <x:c r="D21" s="24"/>
      <x:c r="E21" s="21"/>
      <x:c r="F21" s="21"/>
      <x:c r="G21" s="24"/>
      <x:c r="H21" s="21"/>
      <x:c r="I21" s="24"/>
      <x:c r="J21" s="21"/>
      <x:c r="K21" s="21"/>
      <x:c r="L21" s="23" t="n">
        <x:f>IF(AND(C21="是",COUNTIF($A$7:$A$36,A21)=1,OR(B21="喝精品咖啡",B21="工作或讀書",B21="體驗氣氛"),ISNUMBER(D21),D21&gt;0,D21&lt;='成效總覽'!$B$4,ISNUMBER(E21),E21&gt;=0,OR(F21="是",F21="否")),1,0)</x:f>
        <x:v>0</x:v>
      </x:c>
      <x:c r="M21" s="23" t="n">
        <x:f>IF(AND(L21=1,E21&lt;=180,F21="是"),1,0)</x:f>
        <x:v>0</x:v>
      </x:c>
      <x:c r="N21" s="23" t="n">
        <x:f>IF(AND(L21=1,ISNUMBER(G21),G21&gt;=D21,G21&lt;='成效總覽'!$B$4,OR(H21="是",H21="否")),1,0)</x:f>
        <x:v>0</x:v>
      </x:c>
      <x:c r="O21" s="23" t="n">
        <x:f>IF(AND(N21=1,H21="是"),1,0)</x:f>
        <x:v>0</x:v>
      </x:c>
      <x:c r="P21" s="23" t="n">
        <x:f>IF(AND(L21=1,D21&lt;='成效總覽'!$B$4-14),1,0)</x:f>
        <x:v>0</x:v>
      </x:c>
      <x:c r="Q21" s="23" t="str">
        <x:f>IF(P21=0,"",IF(K21&lt;&gt;"完成","待回訪",IF(AND(ISNUMBER(I21),I21&gt;=D21+1,I21&lt;=D21+14,J21="是"),1,0)))</x:f>
      </x:c>
      <x:c r="R21" s="21"/>
      <x:c r="S21" s="21"/>
    </x:row>
    <x:row r="22" ht="30" customHeight="1">
      <x:c r="A22" s="16" t="str">
        <x:v>P16</x:v>
      </x:c>
      <x:c r="B22" s="16" t="str">
        <x:v>工作或讀書</x:v>
      </x:c>
      <x:c r="C22" s="22"/>
      <x:c r="D22" s="25"/>
      <x:c r="E22" s="22"/>
      <x:c r="F22" s="22"/>
      <x:c r="G22" s="25"/>
      <x:c r="H22" s="22"/>
      <x:c r="I22" s="25"/>
      <x:c r="J22" s="22"/>
      <x:c r="K22" s="22"/>
      <x:c r="L22" s="23" t="n">
        <x:f>IF(AND(C22="是",COUNTIF($A$7:$A$36,A22)=1,OR(B22="喝精品咖啡",B22="工作或讀書",B22="體驗氣氛"),ISNUMBER(D22),D22&gt;0,D22&lt;='成效總覽'!$B$4,ISNUMBER(E22),E22&gt;=0,OR(F22="是",F22="否")),1,0)</x:f>
        <x:v>0</x:v>
      </x:c>
      <x:c r="M22" s="23" t="n">
        <x:f>IF(AND(L22=1,E22&lt;=180,F22="是"),1,0)</x:f>
        <x:v>0</x:v>
      </x:c>
      <x:c r="N22" s="23" t="n">
        <x:f>IF(AND(L22=1,ISNUMBER(G22),G22&gt;=D22,G22&lt;='成效總覽'!$B$4,OR(H22="是",H22="否")),1,0)</x:f>
        <x:v>0</x:v>
      </x:c>
      <x:c r="O22" s="23" t="n">
        <x:f>IF(AND(N22=1,H22="是"),1,0)</x:f>
        <x:v>0</x:v>
      </x:c>
      <x:c r="P22" s="23" t="n">
        <x:f>IF(AND(L22=1,D22&lt;='成效總覽'!$B$4-14),1,0)</x:f>
        <x:v>0</x:v>
      </x:c>
      <x:c r="Q22" s="23" t="str">
        <x:f>IF(P22=0,"",IF(K22&lt;&gt;"完成","待回訪",IF(AND(ISNUMBER(I22),I22&gt;=D22+1,I22&lt;=D22+14,J22="是"),1,0)))</x:f>
      </x:c>
      <x:c r="R22" s="22"/>
      <x:c r="S22" s="22"/>
    </x:row>
    <x:row r="23" ht="30" customHeight="1">
      <x:c r="A23" s="15" t="str">
        <x:v>P17</x:v>
      </x:c>
      <x:c r="B23" s="15" t="str">
        <x:v>工作或讀書</x:v>
      </x:c>
      <x:c r="C23" s="21"/>
      <x:c r="D23" s="24"/>
      <x:c r="E23" s="21"/>
      <x:c r="F23" s="21"/>
      <x:c r="G23" s="24"/>
      <x:c r="H23" s="21"/>
      <x:c r="I23" s="24"/>
      <x:c r="J23" s="21"/>
      <x:c r="K23" s="21"/>
      <x:c r="L23" s="23" t="n">
        <x:f>IF(AND(C23="是",COUNTIF($A$7:$A$36,A23)=1,OR(B23="喝精品咖啡",B23="工作或讀書",B23="體驗氣氛"),ISNUMBER(D23),D23&gt;0,D23&lt;='成效總覽'!$B$4,ISNUMBER(E23),E23&gt;=0,OR(F23="是",F23="否")),1,0)</x:f>
        <x:v>0</x:v>
      </x:c>
      <x:c r="M23" s="23" t="n">
        <x:f>IF(AND(L23=1,E23&lt;=180,F23="是"),1,0)</x:f>
        <x:v>0</x:v>
      </x:c>
      <x:c r="N23" s="23" t="n">
        <x:f>IF(AND(L23=1,ISNUMBER(G23),G23&gt;=D23,G23&lt;='成效總覽'!$B$4,OR(H23="是",H23="否")),1,0)</x:f>
        <x:v>0</x:v>
      </x:c>
      <x:c r="O23" s="23" t="n">
        <x:f>IF(AND(N23=1,H23="是"),1,0)</x:f>
        <x:v>0</x:v>
      </x:c>
      <x:c r="P23" s="23" t="n">
        <x:f>IF(AND(L23=1,D23&lt;='成效總覽'!$B$4-14),1,0)</x:f>
        <x:v>0</x:v>
      </x:c>
      <x:c r="Q23" s="23" t="str">
        <x:f>IF(P23=0,"",IF(K23&lt;&gt;"完成","待回訪",IF(AND(ISNUMBER(I23),I23&gt;=D23+1,I23&lt;=D23+14,J23="是"),1,0)))</x:f>
      </x:c>
      <x:c r="R23" s="21"/>
      <x:c r="S23" s="21"/>
    </x:row>
    <x:row r="24" ht="30" customHeight="1">
      <x:c r="A24" s="16" t="str">
        <x:v>P18</x:v>
      </x:c>
      <x:c r="B24" s="16" t="str">
        <x:v>工作或讀書</x:v>
      </x:c>
      <x:c r="C24" s="22"/>
      <x:c r="D24" s="25"/>
      <x:c r="E24" s="22"/>
      <x:c r="F24" s="22"/>
      <x:c r="G24" s="25"/>
      <x:c r="H24" s="22"/>
      <x:c r="I24" s="25"/>
      <x:c r="J24" s="22"/>
      <x:c r="K24" s="22"/>
      <x:c r="L24" s="23" t="n">
        <x:f>IF(AND(C24="是",COUNTIF($A$7:$A$36,A24)=1,OR(B24="喝精品咖啡",B24="工作或讀書",B24="體驗氣氛"),ISNUMBER(D24),D24&gt;0,D24&lt;='成效總覽'!$B$4,ISNUMBER(E24),E24&gt;=0,OR(F24="是",F24="否")),1,0)</x:f>
        <x:v>0</x:v>
      </x:c>
      <x:c r="M24" s="23" t="n">
        <x:f>IF(AND(L24=1,E24&lt;=180,F24="是"),1,0)</x:f>
        <x:v>0</x:v>
      </x:c>
      <x:c r="N24" s="23" t="n">
        <x:f>IF(AND(L24=1,ISNUMBER(G24),G24&gt;=D24,G24&lt;='成效總覽'!$B$4,OR(H24="是",H24="否")),1,0)</x:f>
        <x:v>0</x:v>
      </x:c>
      <x:c r="O24" s="23" t="n">
        <x:f>IF(AND(N24=1,H24="是"),1,0)</x:f>
        <x:v>0</x:v>
      </x:c>
      <x:c r="P24" s="23" t="n">
        <x:f>IF(AND(L24=1,D24&lt;='成效總覽'!$B$4-14),1,0)</x:f>
        <x:v>0</x:v>
      </x:c>
      <x:c r="Q24" s="23" t="str">
        <x:f>IF(P24=0,"",IF(K24&lt;&gt;"完成","待回訪",IF(AND(ISNUMBER(I24),I24&gt;=D24+1,I24&lt;=D24+14,J24="是"),1,0)))</x:f>
      </x:c>
      <x:c r="R24" s="22"/>
      <x:c r="S24" s="22"/>
    </x:row>
    <x:row r="25" ht="30" customHeight="1">
      <x:c r="A25" s="15" t="str">
        <x:v>P19</x:v>
      </x:c>
      <x:c r="B25" s="15" t="str">
        <x:v>工作或讀書</x:v>
      </x:c>
      <x:c r="C25" s="21"/>
      <x:c r="D25" s="24"/>
      <x:c r="E25" s="21"/>
      <x:c r="F25" s="21"/>
      <x:c r="G25" s="24"/>
      <x:c r="H25" s="21"/>
      <x:c r="I25" s="24"/>
      <x:c r="J25" s="21"/>
      <x:c r="K25" s="21"/>
      <x:c r="L25" s="23" t="n">
        <x:f>IF(AND(C25="是",COUNTIF($A$7:$A$36,A25)=1,OR(B25="喝精品咖啡",B25="工作或讀書",B25="體驗氣氛"),ISNUMBER(D25),D25&gt;0,D25&lt;='成效總覽'!$B$4,ISNUMBER(E25),E25&gt;=0,OR(F25="是",F25="否")),1,0)</x:f>
        <x:v>0</x:v>
      </x:c>
      <x:c r="M25" s="23" t="n">
        <x:f>IF(AND(L25=1,E25&lt;=180,F25="是"),1,0)</x:f>
        <x:v>0</x:v>
      </x:c>
      <x:c r="N25" s="23" t="n">
        <x:f>IF(AND(L25=1,ISNUMBER(G25),G25&gt;=D25,G25&lt;='成效總覽'!$B$4,OR(H25="是",H25="否")),1,0)</x:f>
        <x:v>0</x:v>
      </x:c>
      <x:c r="O25" s="23" t="n">
        <x:f>IF(AND(N25=1,H25="是"),1,0)</x:f>
        <x:v>0</x:v>
      </x:c>
      <x:c r="P25" s="23" t="n">
        <x:f>IF(AND(L25=1,D25&lt;='成效總覽'!$B$4-14),1,0)</x:f>
        <x:v>0</x:v>
      </x:c>
      <x:c r="Q25" s="23" t="str">
        <x:f>IF(P25=0,"",IF(K25&lt;&gt;"完成","待回訪",IF(AND(ISNUMBER(I25),I25&gt;=D25+1,I25&lt;=D25+14,J25="是"),1,0)))</x:f>
      </x:c>
      <x:c r="R25" s="21"/>
      <x:c r="S25" s="21"/>
    </x:row>
    <x:row r="26" ht="30" customHeight="1">
      <x:c r="A26" s="16" t="str">
        <x:v>P20</x:v>
      </x:c>
      <x:c r="B26" s="16" t="str">
        <x:v>工作或讀書</x:v>
      </x:c>
      <x:c r="C26" s="22"/>
      <x:c r="D26" s="25"/>
      <x:c r="E26" s="22"/>
      <x:c r="F26" s="22"/>
      <x:c r="G26" s="25"/>
      <x:c r="H26" s="22"/>
      <x:c r="I26" s="25"/>
      <x:c r="J26" s="22"/>
      <x:c r="K26" s="22"/>
      <x:c r="L26" s="23" t="n">
        <x:f>IF(AND(C26="是",COUNTIF($A$7:$A$36,A26)=1,OR(B26="喝精品咖啡",B26="工作或讀書",B26="體驗氣氛"),ISNUMBER(D26),D26&gt;0,D26&lt;='成效總覽'!$B$4,ISNUMBER(E26),E26&gt;=0,OR(F26="是",F26="否")),1,0)</x:f>
        <x:v>0</x:v>
      </x:c>
      <x:c r="M26" s="23" t="n">
        <x:f>IF(AND(L26=1,E26&lt;=180,F26="是"),1,0)</x:f>
        <x:v>0</x:v>
      </x:c>
      <x:c r="N26" s="23" t="n">
        <x:f>IF(AND(L26=1,ISNUMBER(G26),G26&gt;=D26,G26&lt;='成效總覽'!$B$4,OR(H26="是",H26="否")),1,0)</x:f>
        <x:v>0</x:v>
      </x:c>
      <x:c r="O26" s="23" t="n">
        <x:f>IF(AND(N26=1,H26="是"),1,0)</x:f>
        <x:v>0</x:v>
      </x:c>
      <x:c r="P26" s="23" t="n">
        <x:f>IF(AND(L26=1,D26&lt;='成效總覽'!$B$4-14),1,0)</x:f>
        <x:v>0</x:v>
      </x:c>
      <x:c r="Q26" s="23" t="str">
        <x:f>IF(P26=0,"",IF(K26&lt;&gt;"完成","待回訪",IF(AND(ISNUMBER(I26),I26&gt;=D26+1,I26&lt;=D26+14,J26="是"),1,0)))</x:f>
      </x:c>
      <x:c r="R26" s="22"/>
      <x:c r="S26" s="22"/>
    </x:row>
    <x:row r="27" ht="30" customHeight="1">
      <x:c r="A27" s="15" t="str">
        <x:v>P21</x:v>
      </x:c>
      <x:c r="B27" s="15" t="str">
        <x:v>體驗氣氛</x:v>
      </x:c>
      <x:c r="C27" s="21"/>
      <x:c r="D27" s="24"/>
      <x:c r="E27" s="21"/>
      <x:c r="F27" s="21"/>
      <x:c r="G27" s="24"/>
      <x:c r="H27" s="21"/>
      <x:c r="I27" s="24"/>
      <x:c r="J27" s="21"/>
      <x:c r="K27" s="21"/>
      <x:c r="L27" s="23" t="n">
        <x:f>IF(AND(C27="是",COUNTIF($A$7:$A$36,A27)=1,OR(B27="喝精品咖啡",B27="工作或讀書",B27="體驗氣氛"),ISNUMBER(D27),D27&gt;0,D27&lt;='成效總覽'!$B$4,ISNUMBER(E27),E27&gt;=0,OR(F27="是",F27="否")),1,0)</x:f>
        <x:v>0</x:v>
      </x:c>
      <x:c r="M27" s="23" t="n">
        <x:f>IF(AND(L27=1,E27&lt;=180,F27="是"),1,0)</x:f>
        <x:v>0</x:v>
      </x:c>
      <x:c r="N27" s="23" t="n">
        <x:f>IF(AND(L27=1,ISNUMBER(G27),G27&gt;=D27,G27&lt;='成效總覽'!$B$4,OR(H27="是",H27="否")),1,0)</x:f>
        <x:v>0</x:v>
      </x:c>
      <x:c r="O27" s="23" t="n">
        <x:f>IF(AND(N27=1,H27="是"),1,0)</x:f>
        <x:v>0</x:v>
      </x:c>
      <x:c r="P27" s="23" t="n">
        <x:f>IF(AND(L27=1,D27&lt;='成效總覽'!$B$4-14),1,0)</x:f>
        <x:v>0</x:v>
      </x:c>
      <x:c r="Q27" s="23" t="str">
        <x:f>IF(P27=0,"",IF(K27&lt;&gt;"完成","待回訪",IF(AND(ISNUMBER(I27),I27&gt;=D27+1,I27&lt;=D27+14,J27="是"),1,0)))</x:f>
      </x:c>
      <x:c r="R27" s="21"/>
      <x:c r="S27" s="21"/>
    </x:row>
    <x:row r="28" ht="30" customHeight="1">
      <x:c r="A28" s="16" t="str">
        <x:v>P22</x:v>
      </x:c>
      <x:c r="B28" s="16" t="str">
        <x:v>體驗氣氛</x:v>
      </x:c>
      <x:c r="C28" s="22"/>
      <x:c r="D28" s="25"/>
      <x:c r="E28" s="22"/>
      <x:c r="F28" s="22"/>
      <x:c r="G28" s="25"/>
      <x:c r="H28" s="22"/>
      <x:c r="I28" s="25"/>
      <x:c r="J28" s="22"/>
      <x:c r="K28" s="22"/>
      <x:c r="L28" s="23" t="n">
        <x:f>IF(AND(C28="是",COUNTIF($A$7:$A$36,A28)=1,OR(B28="喝精品咖啡",B28="工作或讀書",B28="體驗氣氛"),ISNUMBER(D28),D28&gt;0,D28&lt;='成效總覽'!$B$4,ISNUMBER(E28),E28&gt;=0,OR(F28="是",F28="否")),1,0)</x:f>
        <x:v>0</x:v>
      </x:c>
      <x:c r="M28" s="23" t="n">
        <x:f>IF(AND(L28=1,E28&lt;=180,F28="是"),1,0)</x:f>
        <x:v>0</x:v>
      </x:c>
      <x:c r="N28" s="23" t="n">
        <x:f>IF(AND(L28=1,ISNUMBER(G28),G28&gt;=D28,G28&lt;='成效總覽'!$B$4,OR(H28="是",H28="否")),1,0)</x:f>
        <x:v>0</x:v>
      </x:c>
      <x:c r="O28" s="23" t="n">
        <x:f>IF(AND(N28=1,H28="是"),1,0)</x:f>
        <x:v>0</x:v>
      </x:c>
      <x:c r="P28" s="23" t="n">
        <x:f>IF(AND(L28=1,D28&lt;='成效總覽'!$B$4-14),1,0)</x:f>
        <x:v>0</x:v>
      </x:c>
      <x:c r="Q28" s="23" t="str">
        <x:f>IF(P28=0,"",IF(K28&lt;&gt;"完成","待回訪",IF(AND(ISNUMBER(I28),I28&gt;=D28+1,I28&lt;=D28+14,J28="是"),1,0)))</x:f>
      </x:c>
      <x:c r="R28" s="22"/>
      <x:c r="S28" s="22"/>
    </x:row>
    <x:row r="29" ht="30" customHeight="1">
      <x:c r="A29" s="15" t="str">
        <x:v>P23</x:v>
      </x:c>
      <x:c r="B29" s="15" t="str">
        <x:v>體驗氣氛</x:v>
      </x:c>
      <x:c r="C29" s="21"/>
      <x:c r="D29" s="24"/>
      <x:c r="E29" s="21"/>
      <x:c r="F29" s="21"/>
      <x:c r="G29" s="24"/>
      <x:c r="H29" s="21"/>
      <x:c r="I29" s="24"/>
      <x:c r="J29" s="21"/>
      <x:c r="K29" s="21"/>
      <x:c r="L29" s="23" t="n">
        <x:f>IF(AND(C29="是",COUNTIF($A$7:$A$36,A29)=1,OR(B29="喝精品咖啡",B29="工作或讀書",B29="體驗氣氛"),ISNUMBER(D29),D29&gt;0,D29&lt;='成效總覽'!$B$4,ISNUMBER(E29),E29&gt;=0,OR(F29="是",F29="否")),1,0)</x:f>
        <x:v>0</x:v>
      </x:c>
      <x:c r="M29" s="23" t="n">
        <x:f>IF(AND(L29=1,E29&lt;=180,F29="是"),1,0)</x:f>
        <x:v>0</x:v>
      </x:c>
      <x:c r="N29" s="23" t="n">
        <x:f>IF(AND(L29=1,ISNUMBER(G29),G29&gt;=D29,G29&lt;='成效總覽'!$B$4,OR(H29="是",H29="否")),1,0)</x:f>
        <x:v>0</x:v>
      </x:c>
      <x:c r="O29" s="23" t="n">
        <x:f>IF(AND(N29=1,H29="是"),1,0)</x:f>
        <x:v>0</x:v>
      </x:c>
      <x:c r="P29" s="23" t="n">
        <x:f>IF(AND(L29=1,D29&lt;='成效總覽'!$B$4-14),1,0)</x:f>
        <x:v>0</x:v>
      </x:c>
      <x:c r="Q29" s="23" t="str">
        <x:f>IF(P29=0,"",IF(K29&lt;&gt;"完成","待回訪",IF(AND(ISNUMBER(I29),I29&gt;=D29+1,I29&lt;=D29+14,J29="是"),1,0)))</x:f>
      </x:c>
      <x:c r="R29" s="21"/>
      <x:c r="S29" s="21"/>
    </x:row>
    <x:row r="30" ht="30" customHeight="1">
      <x:c r="A30" s="16" t="str">
        <x:v>P24</x:v>
      </x:c>
      <x:c r="B30" s="16" t="str">
        <x:v>體驗氣氛</x:v>
      </x:c>
      <x:c r="C30" s="22"/>
      <x:c r="D30" s="25"/>
      <x:c r="E30" s="22"/>
      <x:c r="F30" s="22"/>
      <x:c r="G30" s="25"/>
      <x:c r="H30" s="22"/>
      <x:c r="I30" s="25"/>
      <x:c r="J30" s="22"/>
      <x:c r="K30" s="22"/>
      <x:c r="L30" s="23" t="n">
        <x:f>IF(AND(C30="是",COUNTIF($A$7:$A$36,A30)=1,OR(B30="喝精品咖啡",B30="工作或讀書",B30="體驗氣氛"),ISNUMBER(D30),D30&gt;0,D30&lt;='成效總覽'!$B$4,ISNUMBER(E30),E30&gt;=0,OR(F30="是",F30="否")),1,0)</x:f>
        <x:v>0</x:v>
      </x:c>
      <x:c r="M30" s="23" t="n">
        <x:f>IF(AND(L30=1,E30&lt;=180,F30="是"),1,0)</x:f>
        <x:v>0</x:v>
      </x:c>
      <x:c r="N30" s="23" t="n">
        <x:f>IF(AND(L30=1,ISNUMBER(G30),G30&gt;=D30,G30&lt;='成效總覽'!$B$4,OR(H30="是",H30="否")),1,0)</x:f>
        <x:v>0</x:v>
      </x:c>
      <x:c r="O30" s="23" t="n">
        <x:f>IF(AND(N30=1,H30="是"),1,0)</x:f>
        <x:v>0</x:v>
      </x:c>
      <x:c r="P30" s="23" t="n">
        <x:f>IF(AND(L30=1,D30&lt;='成效總覽'!$B$4-14),1,0)</x:f>
        <x:v>0</x:v>
      </x:c>
      <x:c r="Q30" s="23" t="str">
        <x:f>IF(P30=0,"",IF(K30&lt;&gt;"完成","待回訪",IF(AND(ISNUMBER(I30),I30&gt;=D30+1,I30&lt;=D30+14,J30="是"),1,0)))</x:f>
      </x:c>
      <x:c r="R30" s="22"/>
      <x:c r="S30" s="22"/>
    </x:row>
    <x:row r="31" ht="30" customHeight="1">
      <x:c r="A31" s="15" t="str">
        <x:v>P25</x:v>
      </x:c>
      <x:c r="B31" s="15" t="str">
        <x:v>體驗氣氛</x:v>
      </x:c>
      <x:c r="C31" s="21"/>
      <x:c r="D31" s="24"/>
      <x:c r="E31" s="21"/>
      <x:c r="F31" s="21"/>
      <x:c r="G31" s="24"/>
      <x:c r="H31" s="21"/>
      <x:c r="I31" s="24"/>
      <x:c r="J31" s="21"/>
      <x:c r="K31" s="21"/>
      <x:c r="L31" s="23" t="n">
        <x:f>IF(AND(C31="是",COUNTIF($A$7:$A$36,A31)=1,OR(B31="喝精品咖啡",B31="工作或讀書",B31="體驗氣氛"),ISNUMBER(D31),D31&gt;0,D31&lt;='成效總覽'!$B$4,ISNUMBER(E31),E31&gt;=0,OR(F31="是",F31="否")),1,0)</x:f>
        <x:v>0</x:v>
      </x:c>
      <x:c r="M31" s="23" t="n">
        <x:f>IF(AND(L31=1,E31&lt;=180,F31="是"),1,0)</x:f>
        <x:v>0</x:v>
      </x:c>
      <x:c r="N31" s="23" t="n">
        <x:f>IF(AND(L31=1,ISNUMBER(G31),G31&gt;=D31,G31&lt;='成效總覽'!$B$4,OR(H31="是",H31="否")),1,0)</x:f>
        <x:v>0</x:v>
      </x:c>
      <x:c r="O31" s="23" t="n">
        <x:f>IF(AND(N31=1,H31="是"),1,0)</x:f>
        <x:v>0</x:v>
      </x:c>
      <x:c r="P31" s="23" t="n">
        <x:f>IF(AND(L31=1,D31&lt;='成效總覽'!$B$4-14),1,0)</x:f>
        <x:v>0</x:v>
      </x:c>
      <x:c r="Q31" s="23" t="str">
        <x:f>IF(P31=0,"",IF(K31&lt;&gt;"完成","待回訪",IF(AND(ISNUMBER(I31),I31&gt;=D31+1,I31&lt;=D31+14,J31="是"),1,0)))</x:f>
      </x:c>
      <x:c r="R31" s="21"/>
      <x:c r="S31" s="21"/>
    </x:row>
    <x:row r="32" ht="30" customHeight="1">
      <x:c r="A32" s="16" t="str">
        <x:v>P26</x:v>
      </x:c>
      <x:c r="B32" s="16" t="str">
        <x:v>體驗氣氛</x:v>
      </x:c>
      <x:c r="C32" s="22"/>
      <x:c r="D32" s="25"/>
      <x:c r="E32" s="22"/>
      <x:c r="F32" s="22"/>
      <x:c r="G32" s="25"/>
      <x:c r="H32" s="22"/>
      <x:c r="I32" s="25"/>
      <x:c r="J32" s="22"/>
      <x:c r="K32" s="22"/>
      <x:c r="L32" s="23" t="n">
        <x:f>IF(AND(C32="是",COUNTIF($A$7:$A$36,A32)=1,OR(B32="喝精品咖啡",B32="工作或讀書",B32="體驗氣氛"),ISNUMBER(D32),D32&gt;0,D32&lt;='成效總覽'!$B$4,ISNUMBER(E32),E32&gt;=0,OR(F32="是",F32="否")),1,0)</x:f>
        <x:v>0</x:v>
      </x:c>
      <x:c r="M32" s="23" t="n">
        <x:f>IF(AND(L32=1,E32&lt;=180,F32="是"),1,0)</x:f>
        <x:v>0</x:v>
      </x:c>
      <x:c r="N32" s="23" t="n">
        <x:f>IF(AND(L32=1,ISNUMBER(G32),G32&gt;=D32,G32&lt;='成效總覽'!$B$4,OR(H32="是",H32="否")),1,0)</x:f>
        <x:v>0</x:v>
      </x:c>
      <x:c r="O32" s="23" t="n">
        <x:f>IF(AND(N32=1,H32="是"),1,0)</x:f>
        <x:v>0</x:v>
      </x:c>
      <x:c r="P32" s="23" t="n">
        <x:f>IF(AND(L32=1,D32&lt;='成效總覽'!$B$4-14),1,0)</x:f>
        <x:v>0</x:v>
      </x:c>
      <x:c r="Q32" s="23" t="str">
        <x:f>IF(P32=0,"",IF(K32&lt;&gt;"完成","待回訪",IF(AND(ISNUMBER(I32),I32&gt;=D32+1,I32&lt;=D32+14,J32="是"),1,0)))</x:f>
      </x:c>
      <x:c r="R32" s="22"/>
      <x:c r="S32" s="22"/>
    </x:row>
    <x:row r="33" ht="30" customHeight="1">
      <x:c r="A33" s="15" t="str">
        <x:v>P27</x:v>
      </x:c>
      <x:c r="B33" s="15" t="str">
        <x:v>體驗氣氛</x:v>
      </x:c>
      <x:c r="C33" s="21"/>
      <x:c r="D33" s="24"/>
      <x:c r="E33" s="21"/>
      <x:c r="F33" s="21"/>
      <x:c r="G33" s="24"/>
      <x:c r="H33" s="21"/>
      <x:c r="I33" s="24"/>
      <x:c r="J33" s="21"/>
      <x:c r="K33" s="21"/>
      <x:c r="L33" s="23" t="n">
        <x:f>IF(AND(C33="是",COUNTIF($A$7:$A$36,A33)=1,OR(B33="喝精品咖啡",B33="工作或讀書",B33="體驗氣氛"),ISNUMBER(D33),D33&gt;0,D33&lt;='成效總覽'!$B$4,ISNUMBER(E33),E33&gt;=0,OR(F33="是",F33="否")),1,0)</x:f>
        <x:v>0</x:v>
      </x:c>
      <x:c r="M33" s="23" t="n">
        <x:f>IF(AND(L33=1,E33&lt;=180,F33="是"),1,0)</x:f>
        <x:v>0</x:v>
      </x:c>
      <x:c r="N33" s="23" t="n">
        <x:f>IF(AND(L33=1,ISNUMBER(G33),G33&gt;=D33,G33&lt;='成效總覽'!$B$4,OR(H33="是",H33="否")),1,0)</x:f>
        <x:v>0</x:v>
      </x:c>
      <x:c r="O33" s="23" t="n">
        <x:f>IF(AND(N33=1,H33="是"),1,0)</x:f>
        <x:v>0</x:v>
      </x:c>
      <x:c r="P33" s="23" t="n">
        <x:f>IF(AND(L33=1,D33&lt;='成效總覽'!$B$4-14),1,0)</x:f>
        <x:v>0</x:v>
      </x:c>
      <x:c r="Q33" s="23" t="str">
        <x:f>IF(P33=0,"",IF(K33&lt;&gt;"完成","待回訪",IF(AND(ISNUMBER(I33),I33&gt;=D33+1,I33&lt;=D33+14,J33="是"),1,0)))</x:f>
      </x:c>
      <x:c r="R33" s="21"/>
      <x:c r="S33" s="21"/>
    </x:row>
    <x:row r="34" ht="30" customHeight="1">
      <x:c r="A34" s="16" t="str">
        <x:v>P28</x:v>
      </x:c>
      <x:c r="B34" s="16" t="str">
        <x:v>體驗氣氛</x:v>
      </x:c>
      <x:c r="C34" s="22"/>
      <x:c r="D34" s="25"/>
      <x:c r="E34" s="22"/>
      <x:c r="F34" s="22"/>
      <x:c r="G34" s="25"/>
      <x:c r="H34" s="22"/>
      <x:c r="I34" s="25"/>
      <x:c r="J34" s="22"/>
      <x:c r="K34" s="22"/>
      <x:c r="L34" s="23" t="n">
        <x:f>IF(AND(C34="是",COUNTIF($A$7:$A$36,A34)=1,OR(B34="喝精品咖啡",B34="工作或讀書",B34="體驗氣氛"),ISNUMBER(D34),D34&gt;0,D34&lt;='成效總覽'!$B$4,ISNUMBER(E34),E34&gt;=0,OR(F34="是",F34="否")),1,0)</x:f>
        <x:v>0</x:v>
      </x:c>
      <x:c r="M34" s="23" t="n">
        <x:f>IF(AND(L34=1,E34&lt;=180,F34="是"),1,0)</x:f>
        <x:v>0</x:v>
      </x:c>
      <x:c r="N34" s="23" t="n">
        <x:f>IF(AND(L34=1,ISNUMBER(G34),G34&gt;=D34,G34&lt;='成效總覽'!$B$4,OR(H34="是",H34="否")),1,0)</x:f>
        <x:v>0</x:v>
      </x:c>
      <x:c r="O34" s="23" t="n">
        <x:f>IF(AND(N34=1,H34="是"),1,0)</x:f>
        <x:v>0</x:v>
      </x:c>
      <x:c r="P34" s="23" t="n">
        <x:f>IF(AND(L34=1,D34&lt;='成效總覽'!$B$4-14),1,0)</x:f>
        <x:v>0</x:v>
      </x:c>
      <x:c r="Q34" s="23" t="str">
        <x:f>IF(P34=0,"",IF(K34&lt;&gt;"完成","待回訪",IF(AND(ISNUMBER(I34),I34&gt;=D34+1,I34&lt;=D34+14,J34="是"),1,0)))</x:f>
      </x:c>
      <x:c r="R34" s="22"/>
      <x:c r="S34" s="22"/>
    </x:row>
    <x:row r="35" ht="30" customHeight="1">
      <x:c r="A35" s="15" t="str">
        <x:v>P29</x:v>
      </x:c>
      <x:c r="B35" s="15" t="str">
        <x:v>體驗氣氛</x:v>
      </x:c>
      <x:c r="C35" s="21"/>
      <x:c r="D35" s="24"/>
      <x:c r="E35" s="21"/>
      <x:c r="F35" s="21"/>
      <x:c r="G35" s="24"/>
      <x:c r="H35" s="21"/>
      <x:c r="I35" s="24"/>
      <x:c r="J35" s="21"/>
      <x:c r="K35" s="21"/>
      <x:c r="L35" s="23" t="n">
        <x:f>IF(AND(C35="是",COUNTIF($A$7:$A$36,A35)=1,OR(B35="喝精品咖啡",B35="工作或讀書",B35="體驗氣氛"),ISNUMBER(D35),D35&gt;0,D35&lt;='成效總覽'!$B$4,ISNUMBER(E35),E35&gt;=0,OR(F35="是",F35="否")),1,0)</x:f>
        <x:v>0</x:v>
      </x:c>
      <x:c r="M35" s="23" t="n">
        <x:f>IF(AND(L35=1,E35&lt;=180,F35="是"),1,0)</x:f>
        <x:v>0</x:v>
      </x:c>
      <x:c r="N35" s="23" t="n">
        <x:f>IF(AND(L35=1,ISNUMBER(G35),G35&gt;=D35,G35&lt;='成效總覽'!$B$4,OR(H35="是",H35="否")),1,0)</x:f>
        <x:v>0</x:v>
      </x:c>
      <x:c r="O35" s="23" t="n">
        <x:f>IF(AND(N35=1,H35="是"),1,0)</x:f>
        <x:v>0</x:v>
      </x:c>
      <x:c r="P35" s="23" t="n">
        <x:f>IF(AND(L35=1,D35&lt;='成效總覽'!$B$4-14),1,0)</x:f>
        <x:v>0</x:v>
      </x:c>
      <x:c r="Q35" s="23" t="str">
        <x:f>IF(P35=0,"",IF(K35&lt;&gt;"完成","待回訪",IF(AND(ISNUMBER(I35),I35&gt;=D35+1,I35&lt;=D35+14,J35="是"),1,0)))</x:f>
      </x:c>
      <x:c r="R35" s="21"/>
      <x:c r="S35" s="21"/>
    </x:row>
    <x:row r="36" ht="30" customHeight="1">
      <x:c r="A36" s="16" t="str">
        <x:v>P30</x:v>
      </x:c>
      <x:c r="B36" s="16" t="str">
        <x:v>體驗氣氛</x:v>
      </x:c>
      <x:c r="C36" s="22"/>
      <x:c r="D36" s="25"/>
      <x:c r="E36" s="22"/>
      <x:c r="F36" s="22"/>
      <x:c r="G36" s="25"/>
      <x:c r="H36" s="22"/>
      <x:c r="I36" s="25"/>
      <x:c r="J36" s="22"/>
      <x:c r="K36" s="22"/>
      <x:c r="L36" s="23" t="n">
        <x:f>IF(AND(C36="是",COUNTIF($A$7:$A$36,A36)=1,OR(B36="喝精品咖啡",B36="工作或讀書",B36="體驗氣氛"),ISNUMBER(D36),D36&gt;0,D36&lt;='成效總覽'!$B$4,ISNUMBER(E36),E36&gt;=0,OR(F36="是",F36="否")),1,0)</x:f>
        <x:v>0</x:v>
      </x:c>
      <x:c r="M36" s="23" t="n">
        <x:f>IF(AND(L36=1,E36&lt;=180,F36="是"),1,0)</x:f>
        <x:v>0</x:v>
      </x:c>
      <x:c r="N36" s="23" t="n">
        <x:f>IF(AND(L36=1,ISNUMBER(G36),G36&gt;=D36,G36&lt;='成效總覽'!$B$4,OR(H36="是",H36="否")),1,0)</x:f>
        <x:v>0</x:v>
      </x:c>
      <x:c r="O36" s="23" t="n">
        <x:f>IF(AND(N36=1,H36="是"),1,0)</x:f>
        <x:v>0</x:v>
      </x:c>
      <x:c r="P36" s="23" t="n">
        <x:f>IF(AND(L36=1,D36&lt;='成效總覽'!$B$4-14),1,0)</x:f>
        <x:v>0</x:v>
      </x:c>
      <x:c r="Q36" s="23" t="str">
        <x:f>IF(P36=0,"",IF(K36&lt;&gt;"完成","待回訪",IF(AND(ISNUMBER(I36),I36&gt;=D36+1,I36&lt;=D36+14,J36="是"),1,0)))</x:f>
      </x:c>
      <x:c r="R36" s="22"/>
      <x:c r="S36" s="2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3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3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3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3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3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</x:sheetData>
  <x:mergeCells>
    <x:mergeCell ref="A1:G1"/>
    <x:mergeCell ref="A2:G3"/>
  </x:mergeCells>
  <x:dataValidations count="6">
    <x:dataValidation type="list" sqref="C7:C36">
      <x:formula1>"是,否"</x:formula1>
    </x:dataValidation>
    <x:dataValidation type="list" sqref="F7:F36">
      <x:formula1>"是,否"</x:formula1>
    </x:dataValidation>
    <x:dataValidation type="list" sqref="H7:H36">
      <x:formula1>"是,否"</x:formula1>
    </x:dataValidation>
    <x:dataValidation type="list" sqref="J7:J36">
      <x:formula1>"是,否"</x:formula1>
    </x:dataValidation>
    <x:dataValidation type="list" sqref="K7:K36">
      <x:formula1>"未完成,完成"</x:formula1>
    </x:dataValidation>
    <x:dataValidation type="list" sqref="B7:B36">
      <x:formula1>"喝精品咖啡,工作或讀書,體驗氣氛"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63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32" hidden="0" customWidth="1"/>
    <x:col min="8" max="8" width="32" hidden="0" customWidth="1"/>
    <x:col min="9" max="9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32" hidden="0" customWidth="1"/>
  </x:cols>
  <x:sheetData>
    <x:row r="1" ht="44" customHeight="1">
      <x:c r="A1" s="4" t="str">
        <x:v>訪談紀錄 · 15 人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30" customHeight="1">
      <x:c r="A2" s="6" t="str">
        <x:v>主要需求每類 5 人。藍色欄為訪談記錄，勿填個人聯絡資料。原話、觀察和推論分開；未同意則不收集研究內容。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3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8" customHeight="1">
      <x:c r="A6" s="12" t="str">
        <x:v>匿名 ID</x:v>
      </x:c>
      <x:c r="B6" s="12" t="str">
        <x:v>主要目的</x:v>
      </x:c>
      <x:c r="C6" s="12" t="str">
        <x:v>同意研究</x:v>
      </x:c>
      <x:c r="D6" s="12" t="str">
        <x:v>訪談日期</x:v>
      </x:c>
      <x:c r="E6" s="12" t="str">
        <x:v>狀態</x:v>
      </x:c>
      <x:c r="F6" s="12" t="str">
        <x:v>最近找店情境</x:v>
      </x:c>
      <x:c r="G6" s="12" t="str">
        <x:v>目前工具／步骤</x:v>
      </x:c>
      <x:c r="H6" s="12" t="str">
        <x:v>必要條件</x:v>
      </x:c>
      <x:c r="I6" s="12" t="str">
        <x:v>具體困難</x:v>
      </x:c>
      <x:c r="J6" s="12" t="str">
        <x:v>原話（匿名）</x:v>
      </x:c>
      <x:c r="K6" s="12" t="str">
        <x:v>觀察</x:v>
      </x:c>
      <x:c r="L6" s="12" t="str">
        <x:v>你的推論</x:v>
      </x:c>
      <x:c r="M6" s="12" t="str">
        <x:v>反面證據／下一步</x:v>
      </x:c>
    </x:row>
    <x:row r="7" ht="52" customHeight="1">
      <x:c r="A7" s="15" t="str">
        <x:v>I01</x:v>
      </x:c>
      <x:c r="B7" s="15" t="str">
        <x:v>喝精品咖啡</x:v>
      </x:c>
      <x:c r="C7" s="21"/>
      <x:c r="D7" s="24"/>
      <x:c r="E7" s="21" t="str">
        <x:v>未開始</x:v>
      </x:c>
      <x:c r="F7" s="21"/>
      <x:c r="G7" s="21"/>
      <x:c r="H7" s="21"/>
      <x:c r="I7" s="21"/>
      <x:c r="J7" s="21"/>
      <x:c r="K7" s="21"/>
      <x:c r="L7" s="21"/>
      <x:c r="M7" s="21"/>
    </x:row>
    <x:row r="8" ht="52" customHeight="1">
      <x:c r="A8" s="16" t="str">
        <x:v>I02</x:v>
      </x:c>
      <x:c r="B8" s="16" t="str">
        <x:v>喝精品咖啡</x:v>
      </x:c>
      <x:c r="C8" s="22"/>
      <x:c r="D8" s="25"/>
      <x:c r="E8" s="22" t="str">
        <x:v>未開始</x:v>
      </x:c>
      <x:c r="F8" s="22"/>
      <x:c r="G8" s="22"/>
      <x:c r="H8" s="22"/>
      <x:c r="I8" s="22"/>
      <x:c r="J8" s="22"/>
      <x:c r="K8" s="22"/>
      <x:c r="L8" s="22"/>
      <x:c r="M8" s="22"/>
    </x:row>
    <x:row r="9" ht="52" customHeight="1">
      <x:c r="A9" s="15" t="str">
        <x:v>I03</x:v>
      </x:c>
      <x:c r="B9" s="15" t="str">
        <x:v>喝精品咖啡</x:v>
      </x:c>
      <x:c r="C9" s="21"/>
      <x:c r="D9" s="24"/>
      <x:c r="E9" s="21" t="str">
        <x:v>未開始</x:v>
      </x:c>
      <x:c r="F9" s="21"/>
      <x:c r="G9" s="21"/>
      <x:c r="H9" s="21"/>
      <x:c r="I9" s="21"/>
      <x:c r="J9" s="21"/>
      <x:c r="K9" s="21"/>
      <x:c r="L9" s="21"/>
      <x:c r="M9" s="21"/>
    </x:row>
    <x:row r="10" ht="52" customHeight="1">
      <x:c r="A10" s="16" t="str">
        <x:v>I04</x:v>
      </x:c>
      <x:c r="B10" s="16" t="str">
        <x:v>喝精品咖啡</x:v>
      </x:c>
      <x:c r="C10" s="22"/>
      <x:c r="D10" s="25"/>
      <x:c r="E10" s="22" t="str">
        <x:v>未開始</x:v>
      </x:c>
      <x:c r="F10" s="22"/>
      <x:c r="G10" s="22"/>
      <x:c r="H10" s="22"/>
      <x:c r="I10" s="22"/>
      <x:c r="J10" s="22"/>
      <x:c r="K10" s="22"/>
      <x:c r="L10" s="22"/>
      <x:c r="M10" s="22"/>
    </x:row>
    <x:row r="11" ht="52" customHeight="1">
      <x:c r="A11" s="15" t="str">
        <x:v>I05</x:v>
      </x:c>
      <x:c r="B11" s="15" t="str">
        <x:v>喝精品咖啡</x:v>
      </x:c>
      <x:c r="C11" s="21"/>
      <x:c r="D11" s="24"/>
      <x:c r="E11" s="21" t="str">
        <x:v>未開始</x:v>
      </x:c>
      <x:c r="F11" s="21"/>
      <x:c r="G11" s="21"/>
      <x:c r="H11" s="21"/>
      <x:c r="I11" s="21"/>
      <x:c r="J11" s="21"/>
      <x:c r="K11" s="21"/>
      <x:c r="L11" s="21"/>
      <x:c r="M11" s="21"/>
    </x:row>
    <x:row r="12" ht="52" customHeight="1">
      <x:c r="A12" s="16" t="str">
        <x:v>I06</x:v>
      </x:c>
      <x:c r="B12" s="16" t="str">
        <x:v>工作或讀書</x:v>
      </x:c>
      <x:c r="C12" s="22"/>
      <x:c r="D12" s="25"/>
      <x:c r="E12" s="22" t="str">
        <x:v>未開始</x:v>
      </x:c>
      <x:c r="F12" s="22"/>
      <x:c r="G12" s="22"/>
      <x:c r="H12" s="22"/>
      <x:c r="I12" s="22"/>
      <x:c r="J12" s="22"/>
      <x:c r="K12" s="22"/>
      <x:c r="L12" s="22"/>
      <x:c r="M12" s="22"/>
    </x:row>
    <x:row r="13" ht="52" customHeight="1">
      <x:c r="A13" s="15" t="str">
        <x:v>I07</x:v>
      </x:c>
      <x:c r="B13" s="15" t="str">
        <x:v>工作或讀書</x:v>
      </x:c>
      <x:c r="C13" s="21"/>
      <x:c r="D13" s="24"/>
      <x:c r="E13" s="21" t="str">
        <x:v>未開始</x:v>
      </x:c>
      <x:c r="F13" s="21"/>
      <x:c r="G13" s="21"/>
      <x:c r="H13" s="21"/>
      <x:c r="I13" s="21"/>
      <x:c r="J13" s="21"/>
      <x:c r="K13" s="21"/>
      <x:c r="L13" s="21"/>
      <x:c r="M13" s="21"/>
    </x:row>
    <x:row r="14" ht="52" customHeight="1">
      <x:c r="A14" s="16" t="str">
        <x:v>I08</x:v>
      </x:c>
      <x:c r="B14" s="16" t="str">
        <x:v>工作或讀書</x:v>
      </x:c>
      <x:c r="C14" s="22"/>
      <x:c r="D14" s="25"/>
      <x:c r="E14" s="22" t="str">
        <x:v>未開始</x:v>
      </x:c>
      <x:c r="F14" s="22"/>
      <x:c r="G14" s="22"/>
      <x:c r="H14" s="22"/>
      <x:c r="I14" s="22"/>
      <x:c r="J14" s="22"/>
      <x:c r="K14" s="22"/>
      <x:c r="L14" s="22"/>
      <x:c r="M14" s="22"/>
    </x:row>
    <x:row r="15" ht="52" customHeight="1">
      <x:c r="A15" s="15" t="str">
        <x:v>I09</x:v>
      </x:c>
      <x:c r="B15" s="15" t="str">
        <x:v>工作或讀書</x:v>
      </x:c>
      <x:c r="C15" s="21"/>
      <x:c r="D15" s="24"/>
      <x:c r="E15" s="21" t="str">
        <x:v>未開始</x:v>
      </x:c>
      <x:c r="F15" s="21"/>
      <x:c r="G15" s="21"/>
      <x:c r="H15" s="21"/>
      <x:c r="I15" s="21"/>
      <x:c r="J15" s="21"/>
      <x:c r="K15" s="21"/>
      <x:c r="L15" s="21"/>
      <x:c r="M15" s="21"/>
    </x:row>
    <x:row r="16" ht="52" customHeight="1">
      <x:c r="A16" s="16" t="str">
        <x:v>I10</x:v>
      </x:c>
      <x:c r="B16" s="16" t="str">
        <x:v>工作或讀書</x:v>
      </x:c>
      <x:c r="C16" s="22"/>
      <x:c r="D16" s="25"/>
      <x:c r="E16" s="22" t="str">
        <x:v>未開始</x:v>
      </x:c>
      <x:c r="F16" s="22"/>
      <x:c r="G16" s="22"/>
      <x:c r="H16" s="22"/>
      <x:c r="I16" s="22"/>
      <x:c r="J16" s="22"/>
      <x:c r="K16" s="22"/>
      <x:c r="L16" s="22"/>
      <x:c r="M16" s="22"/>
    </x:row>
    <x:row r="17" ht="52" customHeight="1">
      <x:c r="A17" s="15" t="str">
        <x:v>I11</x:v>
      </x:c>
      <x:c r="B17" s="15" t="str">
        <x:v>體驗氣氛</x:v>
      </x:c>
      <x:c r="C17" s="21"/>
      <x:c r="D17" s="24"/>
      <x:c r="E17" s="21" t="str">
        <x:v>未開始</x:v>
      </x:c>
      <x:c r="F17" s="21"/>
      <x:c r="G17" s="21"/>
      <x:c r="H17" s="21"/>
      <x:c r="I17" s="21"/>
      <x:c r="J17" s="21"/>
      <x:c r="K17" s="21"/>
      <x:c r="L17" s="21"/>
      <x:c r="M17" s="21"/>
    </x:row>
    <x:row r="18" ht="52" customHeight="1">
      <x:c r="A18" s="16" t="str">
        <x:v>I12</x:v>
      </x:c>
      <x:c r="B18" s="16" t="str">
        <x:v>體驗氣氛</x:v>
      </x:c>
      <x:c r="C18" s="22"/>
      <x:c r="D18" s="25"/>
      <x:c r="E18" s="22" t="str">
        <x:v>未開始</x:v>
      </x:c>
      <x:c r="F18" s="22"/>
      <x:c r="G18" s="22"/>
      <x:c r="H18" s="22"/>
      <x:c r="I18" s="22"/>
      <x:c r="J18" s="22"/>
      <x:c r="K18" s="22"/>
      <x:c r="L18" s="22"/>
      <x:c r="M18" s="22"/>
    </x:row>
    <x:row r="19" ht="52" customHeight="1">
      <x:c r="A19" s="15" t="str">
        <x:v>I13</x:v>
      </x:c>
      <x:c r="B19" s="15" t="str">
        <x:v>體驗氣氛</x:v>
      </x:c>
      <x:c r="C19" s="21"/>
      <x:c r="D19" s="24"/>
      <x:c r="E19" s="21" t="str">
        <x:v>未開始</x:v>
      </x:c>
      <x:c r="F19" s="21"/>
      <x:c r="G19" s="21"/>
      <x:c r="H19" s="21"/>
      <x:c r="I19" s="21"/>
      <x:c r="J19" s="21"/>
      <x:c r="K19" s="21"/>
      <x:c r="L19" s="21"/>
      <x:c r="M19" s="21"/>
    </x:row>
    <x:row r="20" ht="52" customHeight="1">
      <x:c r="A20" s="16" t="str">
        <x:v>I14</x:v>
      </x:c>
      <x:c r="B20" s="16" t="str">
        <x:v>體驗氣氛</x:v>
      </x:c>
      <x:c r="C20" s="22"/>
      <x:c r="D20" s="25"/>
      <x:c r="E20" s="22" t="str">
        <x:v>未開始</x:v>
      </x:c>
      <x:c r="F20" s="22"/>
      <x:c r="G20" s="22"/>
      <x:c r="H20" s="22"/>
      <x:c r="I20" s="22"/>
      <x:c r="J20" s="22"/>
      <x:c r="K20" s="22"/>
      <x:c r="L20" s="22"/>
      <x:c r="M20" s="22"/>
    </x:row>
    <x:row r="21" ht="52" customHeight="1">
      <x:c r="A21" s="15" t="str">
        <x:v>I15</x:v>
      </x:c>
      <x:c r="B21" s="15" t="str">
        <x:v>體驗氣氛</x:v>
      </x:c>
      <x:c r="C21" s="21"/>
      <x:c r="D21" s="24"/>
      <x:c r="E21" s="21" t="str">
        <x:v>未開始</x:v>
      </x:c>
      <x:c r="F21" s="21"/>
      <x:c r="G21" s="21"/>
      <x:c r="H21" s="21"/>
      <x:c r="I21" s="21"/>
      <x:c r="J21" s="21"/>
      <x:c r="K21" s="21"/>
      <x:c r="L21" s="21"/>
      <x:c r="M21" s="21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3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3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3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3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3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3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</x:sheetData>
  <x:mergeCells>
    <x:mergeCell ref="A1:G1"/>
    <x:mergeCell ref="A2:G3"/>
  </x:mergeCells>
  <x:dataValidations count="3">
    <x:dataValidation type="list" sqref="C7:C21">
      <x:formula1>"是,否"</x:formula1>
    </x:dataValidation>
    <x:dataValidation type="list" sqref="E7:E21">
      <x:formula1>"未開始,已排期,已完成"</x:formula1>
    </x:dataValidation>
    <x:dataValidation type="list" sqref="B7:B21">
      <x:formula1>"喝精品咖啡,工作或讀書,體驗氣氛"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5463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2" hidden="0" customWidth="1"/>
    <x:col min="7" max="7" width="42" hidden="0" customWidth="1"/>
    <x:col min="8" max="8" width="42" hidden="0" customWidth="1"/>
    <x:col min="9" max="9" width="42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46" hidden="0" customWidth="1"/>
  </x:cols>
  <x:sheetData>
    <x:row r="1" ht="44" customHeight="1">
      <x:c r="A1" s="4" t="str">
        <x:v>店舖名錄 · 30 間候選分店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</x:row>
    <x:row r="2" ht="30" customHeight="1">
      <x:c r="A2" s="6" t="str">
        <x:v>港島、九龍、新界各 10 間。名稱／地址來自官方或商戶資料，網頁查閱 2026-10-03。政策、營業狀態、價位和觀察均待核實；網頁查閱不等於現場核實。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</x:row>
    <x:row r="3" ht="3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</x:row>
    <x:row r="4" ht="3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</x:row>
    <x:row r="6" ht="48" customHeight="1">
      <x:c r="A6" s="12" t="str">
        <x:v>分店 ID</x:v>
      </x:c>
      <x:c r="B6" s="12" t="str">
        <x:v>大區</x:v>
      </x:c>
      <x:c r="C6" s="12" t="str">
        <x:v>行政區</x:v>
      </x:c>
      <x:c r="D6" s="12" t="str">
        <x:v>地區</x:v>
      </x:c>
      <x:c r="E6" s="12" t="str">
        <x:v>品牌</x:v>
      </x:c>
      <x:c r="F6" s="12" t="str">
        <x:v>店名</x:v>
      </x:c>
      <x:c r="G6" s="12" t="str">
        <x:v>來源地址</x:v>
      </x:c>
      <x:c r="H6" s="12" t="str">
        <x:v>來源類型</x:v>
      </x:c>
      <x:c r="I6" s="12" t="str">
        <x:v>來源網址</x:v>
      </x:c>
      <x:c r="J6" s="12" t="str">
        <x:v>網頁查閱日期</x:v>
      </x:c>
      <x:c r="K6" s="12" t="str">
        <x:v>核實日期</x:v>
      </x:c>
      <x:c r="L6" s="12" t="str">
        <x:v>營業狀態</x:v>
      </x:c>
      <x:c r="M6" s="12" t="str">
        <x:v>飲品起價 HKD</x:v>
      </x:c>
      <x:c r="N6" s="12" t="str">
        <x:v>烘焙商</x:v>
      </x:c>
      <x:c r="O6" s="12" t="str">
        <x:v>豆單</x:v>
      </x:c>
      <x:c r="P6" s="12" t="str">
        <x:v>沖煮選項</x:v>
      </x:c>
      <x:c r="Q6" s="12" t="str">
        <x:v>歡迎電腦</x:v>
      </x:c>
      <x:c r="R6" s="12" t="str">
        <x:v>Wi-Fi</x:v>
      </x:c>
      <x:c r="S6" s="12" t="str">
        <x:v>插座</x:v>
      </x:c>
      <x:c r="T6" s="12" t="str">
        <x:v>限時</x:v>
      </x:c>
      <x:c r="U6" s="12" t="str">
        <x:v>最低消費</x:v>
      </x:c>
      <x:c r="V6" s="12" t="str">
        <x:v>安靜觀察</x:v>
      </x:c>
      <x:c r="W6" s="12" t="str">
        <x:v>自然光觀察</x:v>
      </x:c>
      <x:c r="X6" s="12" t="str">
        <x:v>裝潢風格</x:v>
      </x:c>
      <x:c r="Y6" s="12" t="str">
        <x:v>核實依據／觀察時段</x:v>
      </x:c>
    </x:row>
    <x:row r="7" ht="70" customHeight="1">
      <x:c r="A7" s="32" t="str">
        <x:v>real-H01</x:v>
      </x:c>
      <x:c r="B7" s="32" t="str">
        <x:v>港島</x:v>
      </x:c>
      <x:c r="C7" s="32" t="str">
        <x:v>中西區</x:v>
      </x:c>
      <x:c r="D7" s="32" t="str">
        <x:v>西營盤</x:v>
      </x:c>
      <x:c r="E7" s="32" t="str">
        <x:v>NOC</x:v>
      </x:c>
      <x:c r="F7" s="32" t="str">
        <x:v>NOC 西營盤</x:v>
      </x:c>
      <x:c r="G7" s="32" t="str">
        <x:v>Shop 4, G/F, Bohemian House, 321 Des Voeux Road West, Sai Ying Pun</x:v>
      </x:c>
      <x:c r="H7" s="32" t="str">
        <x:v>官方店舖網頁</x:v>
      </x:c>
      <x:c r="I7" s="32" t="str">
        <x:v>https://noc.coffee/locations/sai-ying-pun/</x:v>
      </x:c>
      <x:c r="J7" s="34" t="n">
        <x:v>46298</x:v>
      </x:c>
      <x:c r="K7" s="24"/>
      <x:c r="L7" s="21" t="str">
        <x:v>未確認</x:v>
      </x:c>
      <x:c r="M7" s="36"/>
      <x:c r="N7" s="21"/>
      <x:c r="O7" s="21"/>
      <x:c r="P7" s="21"/>
      <x:c r="Q7" s="21" t="str">
        <x:v>未確認</x:v>
      </x:c>
      <x:c r="R7" s="21" t="str">
        <x:v>未確認</x:v>
      </x:c>
      <x:c r="S7" s="21" t="str">
        <x:v>未確認</x:v>
      </x:c>
      <x:c r="T7" s="21" t="str">
        <x:v>未確認</x:v>
      </x:c>
      <x:c r="U7" s="21" t="str">
        <x:v>未確認</x:v>
      </x:c>
      <x:c r="V7" s="21" t="str">
        <x:v>未確認</x:v>
      </x:c>
      <x:c r="W7" s="21" t="str">
        <x:v>未確認</x:v>
      </x:c>
      <x:c r="X7" s="21" t="str">
        <x:v>未確認</x:v>
      </x:c>
      <x:c r="Y7" s="21"/>
    </x:row>
    <x:row r="8" ht="70" customHeight="1">
      <x:c r="A8" s="33" t="str">
        <x:v>real-H02</x:v>
      </x:c>
      <x:c r="B8" s="33" t="str">
        <x:v>港島</x:v>
      </x:c>
      <x:c r="C8" s="33" t="str">
        <x:v>灣仔區</x:v>
      </x:c>
      <x:c r="D8" s="33" t="str">
        <x:v>銅鑼灣</x:v>
      </x:c>
      <x:c r="E8" s="33" t="str">
        <x:v>NOC</x:v>
      </x:c>
      <x:c r="F8" s="33" t="str">
        <x:v>NOC 銅鑼灣</x:v>
      </x:c>
      <x:c r="G8" s="33" t="str">
        <x:v>Shop G23, G/F, Lee Garden Three, 10 Hoi Ping Road, Causeway Bay</x:v>
      </x:c>
      <x:c r="H8" s="33" t="str">
        <x:v>官方店舖網頁</x:v>
      </x:c>
      <x:c r="I8" s="33" t="str">
        <x:v>https://noc.coffee/locations/causeway-bay/</x:v>
      </x:c>
      <x:c r="J8" s="35" t="n">
        <x:v>46298</x:v>
      </x:c>
      <x:c r="K8" s="25"/>
      <x:c r="L8" s="22" t="str">
        <x:v>未確認</x:v>
      </x:c>
      <x:c r="M8" s="37"/>
      <x:c r="N8" s="22"/>
      <x:c r="O8" s="22"/>
      <x:c r="P8" s="22"/>
      <x:c r="Q8" s="22" t="str">
        <x:v>未確認</x:v>
      </x:c>
      <x:c r="R8" s="22" t="str">
        <x:v>未確認</x:v>
      </x:c>
      <x:c r="S8" s="22" t="str">
        <x:v>未確認</x:v>
      </x:c>
      <x:c r="T8" s="22" t="str">
        <x:v>未確認</x:v>
      </x:c>
      <x:c r="U8" s="22" t="str">
        <x:v>未確認</x:v>
      </x:c>
      <x:c r="V8" s="22" t="str">
        <x:v>未確認</x:v>
      </x:c>
      <x:c r="W8" s="22" t="str">
        <x:v>未確認</x:v>
      </x:c>
      <x:c r="X8" s="22" t="str">
        <x:v>未確認</x:v>
      </x:c>
      <x:c r="Y8" s="22"/>
    </x:row>
    <x:row r="9" ht="70" customHeight="1">
      <x:c r="A9" s="32" t="str">
        <x:v>real-H03</x:v>
      </x:c>
      <x:c r="B9" s="32" t="str">
        <x:v>港島</x:v>
      </x:c>
      <x:c r="C9" s="32" t="str">
        <x:v>東區</x:v>
      </x:c>
      <x:c r="D9" s="32" t="str">
        <x:v>天后</x:v>
      </x:c>
      <x:c r="E9" s="32" t="str">
        <x:v>NOC</x:v>
      </x:c>
      <x:c r="F9" s="32" t="str">
        <x:v>NOC 天后</x:v>
      </x:c>
      <x:c r="G9" s="32" t="str">
        <x:v>G/F, 23 Mercury Street, Tin Hau</x:v>
      </x:c>
      <x:c r="H9" s="32" t="str">
        <x:v>官方店舖網頁</x:v>
      </x:c>
      <x:c r="I9" s="32" t="str">
        <x:v>https://noc.coffee/locations/tin-hau/</x:v>
      </x:c>
      <x:c r="J9" s="34" t="n">
        <x:v>46298</x:v>
      </x:c>
      <x:c r="K9" s="24"/>
      <x:c r="L9" s="21" t="str">
        <x:v>未確認</x:v>
      </x:c>
      <x:c r="M9" s="36"/>
      <x:c r="N9" s="21"/>
      <x:c r="O9" s="21"/>
      <x:c r="P9" s="21"/>
      <x:c r="Q9" s="21" t="str">
        <x:v>未確認</x:v>
      </x:c>
      <x:c r="R9" s="21" t="str">
        <x:v>未確認</x:v>
      </x:c>
      <x:c r="S9" s="21" t="str">
        <x:v>未確認</x:v>
      </x:c>
      <x:c r="T9" s="21" t="str">
        <x:v>未確認</x:v>
      </x:c>
      <x:c r="U9" s="21" t="str">
        <x:v>未確認</x:v>
      </x:c>
      <x:c r="V9" s="21" t="str">
        <x:v>未確認</x:v>
      </x:c>
      <x:c r="W9" s="21" t="str">
        <x:v>未確認</x:v>
      </x:c>
      <x:c r="X9" s="21" t="str">
        <x:v>未確認</x:v>
      </x:c>
      <x:c r="Y9" s="21"/>
    </x:row>
    <x:row r="10" ht="70" customHeight="1">
      <x:c r="A10" s="33" t="str">
        <x:v>real-H04</x:v>
      </x:c>
      <x:c r="B10" s="33" t="str">
        <x:v>港島</x:v>
      </x:c>
      <x:c r="C10" s="33" t="str">
        <x:v>中西區</x:v>
      </x:c>
      <x:c r="D10" s="33" t="str">
        <x:v>上環</x:v>
      </x:c>
      <x:c r="E10" s="33" t="str">
        <x:v>NOC</x:v>
      </x:c>
      <x:c r="F10" s="33" t="str">
        <x:v>NOC 上環</x:v>
      </x:c>
      <x:c r="G10" s="33" t="str">
        <x:v>Shop A, G/F, Bauhinia Hotel &amp; Serviced Apartments, 237-239 Des Voeux Road Central, Sheung Wan</x:v>
      </x:c>
      <x:c r="H10" s="33" t="str">
        <x:v>官方店舖網頁</x:v>
      </x:c>
      <x:c r="I10" s="33" t="str">
        <x:v>https://noc.coffee/locations/sheung-wan/</x:v>
      </x:c>
      <x:c r="J10" s="35" t="n">
        <x:v>46298</x:v>
      </x:c>
      <x:c r="K10" s="25"/>
      <x:c r="L10" s="22" t="str">
        <x:v>未確認</x:v>
      </x:c>
      <x:c r="M10" s="37"/>
      <x:c r="N10" s="22"/>
      <x:c r="O10" s="22"/>
      <x:c r="P10" s="22"/>
      <x:c r="Q10" s="22" t="str">
        <x:v>未確認</x:v>
      </x:c>
      <x:c r="R10" s="22" t="str">
        <x:v>未確認</x:v>
      </x:c>
      <x:c r="S10" s="22" t="str">
        <x:v>未確認</x:v>
      </x:c>
      <x:c r="T10" s="22" t="str">
        <x:v>未確認</x:v>
      </x:c>
      <x:c r="U10" s="22" t="str">
        <x:v>未確認</x:v>
      </x:c>
      <x:c r="V10" s="22" t="str">
        <x:v>未確認</x:v>
      </x:c>
      <x:c r="W10" s="22" t="str">
        <x:v>未確認</x:v>
      </x:c>
      <x:c r="X10" s="22" t="str">
        <x:v>未確認</x:v>
      </x:c>
      <x:c r="Y10" s="22"/>
    </x:row>
    <x:row r="11" ht="70" customHeight="1">
      <x:c r="A11" s="32" t="str">
        <x:v>real-H05</x:v>
      </x:c>
      <x:c r="B11" s="32" t="str">
        <x:v>港島</x:v>
      </x:c>
      <x:c r="C11" s="32" t="str">
        <x:v>中西區</x:v>
      </x:c>
      <x:c r="D11" s="32" t="str">
        <x:v>中環</x:v>
      </x:c>
      <x:c r="E11" s="32" t="str">
        <x:v>FINEPRINT</x:v>
      </x:c>
      <x:c r="F11" s="32" t="str">
        <x:v>FINEPRINT 卑利街</x:v>
      </x:c>
      <x:c r="G11" s="32" t="str">
        <x:v>38 Peel Street, Soho</x:v>
      </x:c>
      <x:c r="H11" s="32" t="str">
        <x:v>官方店舖網頁</x:v>
      </x:c>
      <x:c r="I11" s="32" t="str">
        <x:v>https://fineprint.hk/pages/location-soho</x:v>
      </x:c>
      <x:c r="J11" s="34" t="n">
        <x:v>46298</x:v>
      </x:c>
      <x:c r="K11" s="24"/>
      <x:c r="L11" s="21" t="str">
        <x:v>未確認</x:v>
      </x:c>
      <x:c r="M11" s="36"/>
      <x:c r="N11" s="21"/>
      <x:c r="O11" s="21"/>
      <x:c r="P11" s="21"/>
      <x:c r="Q11" s="21" t="str">
        <x:v>未確認</x:v>
      </x:c>
      <x:c r="R11" s="21" t="str">
        <x:v>未確認</x:v>
      </x:c>
      <x:c r="S11" s="21" t="str">
        <x:v>未確認</x:v>
      </x:c>
      <x:c r="T11" s="21" t="str">
        <x:v>未確認</x:v>
      </x:c>
      <x:c r="U11" s="21" t="str">
        <x:v>未確認</x:v>
      </x:c>
      <x:c r="V11" s="21" t="str">
        <x:v>未確認</x:v>
      </x:c>
      <x:c r="W11" s="21" t="str">
        <x:v>未確認</x:v>
      </x:c>
      <x:c r="X11" s="21" t="str">
        <x:v>未確認</x:v>
      </x:c>
      <x:c r="Y11" s="21"/>
    </x:row>
    <x:row r="12" ht="70" customHeight="1">
      <x:c r="A12" s="33" t="str">
        <x:v>real-H06</x:v>
      </x:c>
      <x:c r="B12" s="33" t="str">
        <x:v>港島</x:v>
      </x:c>
      <x:c r="C12" s="33" t="str">
        <x:v>中西區</x:v>
      </x:c>
      <x:c r="D12" s="33" t="str">
        <x:v>西營盤</x:v>
      </x:c>
      <x:c r="E12" s="33" t="str">
        <x:v>FINEPRINT</x:v>
      </x:c>
      <x:c r="F12" s="33" t="str">
        <x:v>FINEPRINT 第二街</x:v>
      </x:c>
      <x:c r="G12" s="33" t="str">
        <x:v>10 Second Street, Sai Ying Pun</x:v>
      </x:c>
      <x:c r="H12" s="33" t="str">
        <x:v>官方店舖網頁</x:v>
      </x:c>
      <x:c r="I12" s="33" t="str">
        <x:v>https://fineprint.hk/</x:v>
      </x:c>
      <x:c r="J12" s="35" t="n">
        <x:v>46298</x:v>
      </x:c>
      <x:c r="K12" s="25"/>
      <x:c r="L12" s="22" t="str">
        <x:v>未確認</x:v>
      </x:c>
      <x:c r="M12" s="37"/>
      <x:c r="N12" s="22"/>
      <x:c r="O12" s="22"/>
      <x:c r="P12" s="22"/>
      <x:c r="Q12" s="22" t="str">
        <x:v>未確認</x:v>
      </x:c>
      <x:c r="R12" s="22" t="str">
        <x:v>未確認</x:v>
      </x:c>
      <x:c r="S12" s="22" t="str">
        <x:v>未確認</x:v>
      </x:c>
      <x:c r="T12" s="22" t="str">
        <x:v>未確認</x:v>
      </x:c>
      <x:c r="U12" s="22" t="str">
        <x:v>未確認</x:v>
      </x:c>
      <x:c r="V12" s="22" t="str">
        <x:v>未確認</x:v>
      </x:c>
      <x:c r="W12" s="22" t="str">
        <x:v>未確認</x:v>
      </x:c>
      <x:c r="X12" s="22" t="str">
        <x:v>未確認</x:v>
      </x:c>
      <x:c r="Y12" s="22"/>
    </x:row>
    <x:row r="13" ht="70" customHeight="1">
      <x:c r="A13" s="32" t="str">
        <x:v>real-H07</x:v>
      </x:c>
      <x:c r="B13" s="32" t="str">
        <x:v>港島</x:v>
      </x:c>
      <x:c r="C13" s="32" t="str">
        <x:v>灣仔區</x:v>
      </x:c>
      <x:c r="D13" s="32" t="str">
        <x:v>跑馬地</x:v>
      </x:c>
      <x:c r="E13" s="32" t="str">
        <x:v>FINEPRINT</x:v>
      </x:c>
      <x:c r="F13" s="32" t="str">
        <x:v>FINEPRINT 跑馬地</x:v>
      </x:c>
      <x:c r="G13" s="32" t="str">
        <x:v>4 Blue Pool Road, Happy Valley</x:v>
      </x:c>
      <x:c r="H13" s="32" t="str">
        <x:v>官方店舖網頁</x:v>
      </x:c>
      <x:c r="I13" s="32" t="str">
        <x:v>https://fineprint.hk/</x:v>
      </x:c>
      <x:c r="J13" s="34" t="n">
        <x:v>46298</x:v>
      </x:c>
      <x:c r="K13" s="24"/>
      <x:c r="L13" s="21" t="str">
        <x:v>未確認</x:v>
      </x:c>
      <x:c r="M13" s="36"/>
      <x:c r="N13" s="21"/>
      <x:c r="O13" s="21"/>
      <x:c r="P13" s="21"/>
      <x:c r="Q13" s="21" t="str">
        <x:v>未確認</x:v>
      </x:c>
      <x:c r="R13" s="21" t="str">
        <x:v>未確認</x:v>
      </x:c>
      <x:c r="S13" s="21" t="str">
        <x:v>未確認</x:v>
      </x:c>
      <x:c r="T13" s="21" t="str">
        <x:v>未確認</x:v>
      </x:c>
      <x:c r="U13" s="21" t="str">
        <x:v>未確認</x:v>
      </x:c>
      <x:c r="V13" s="21" t="str">
        <x:v>未確認</x:v>
      </x:c>
      <x:c r="W13" s="21" t="str">
        <x:v>未確認</x:v>
      </x:c>
      <x:c r="X13" s="21" t="str">
        <x:v>未確認</x:v>
      </x:c>
      <x:c r="Y13" s="21"/>
    </x:row>
    <x:row r="14" ht="70" customHeight="1">
      <x:c r="A14" s="33" t="str">
        <x:v>real-H08</x:v>
      </x:c>
      <x:c r="B14" s="33" t="str">
        <x:v>港島</x:v>
      </x:c>
      <x:c r="C14" s="33" t="str">
        <x:v>中西區</x:v>
      </x:c>
      <x:c r="D14" s="33" t="str">
        <x:v>中環</x:v>
      </x:c>
      <x:c r="E14" s="33" t="str">
        <x:v>Knockbox</x:v>
      </x:c>
      <x:c r="F14" s="33" t="str">
        <x:v>Knockbox 中環</x:v>
      </x:c>
      <x:c r="G14" s="33" t="str">
        <x:v>G/F, 50B Stanley Street, Central</x:v>
      </x:c>
      <x:c r="H14" s="33" t="str">
        <x:v>官方店舖網頁</x:v>
      </x:c>
      <x:c r="I14" s="33" t="str">
        <x:v>https://www.knockboxcoffee.hk/contact-us</x:v>
      </x:c>
      <x:c r="J14" s="35" t="n">
        <x:v>46298</x:v>
      </x:c>
      <x:c r="K14" s="25"/>
      <x:c r="L14" s="22" t="str">
        <x:v>未確認</x:v>
      </x:c>
      <x:c r="M14" s="37"/>
      <x:c r="N14" s="22"/>
      <x:c r="O14" s="22"/>
      <x:c r="P14" s="22"/>
      <x:c r="Q14" s="22" t="str">
        <x:v>未確認</x:v>
      </x:c>
      <x:c r="R14" s="22" t="str">
        <x:v>未確認</x:v>
      </x:c>
      <x:c r="S14" s="22" t="str">
        <x:v>未確認</x:v>
      </x:c>
      <x:c r="T14" s="22" t="str">
        <x:v>未確認</x:v>
      </x:c>
      <x:c r="U14" s="22" t="str">
        <x:v>未確認</x:v>
      </x:c>
      <x:c r="V14" s="22" t="str">
        <x:v>未確認</x:v>
      </x:c>
      <x:c r="W14" s="22" t="str">
        <x:v>未確認</x:v>
      </x:c>
      <x:c r="X14" s="22" t="str">
        <x:v>未確認</x:v>
      </x:c>
      <x:c r="Y14" s="22"/>
    </x:row>
    <x:row r="15" ht="70" customHeight="1">
      <x:c r="A15" s="32" t="str">
        <x:v>real-H09</x:v>
      </x:c>
      <x:c r="B15" s="32" t="str">
        <x:v>港島</x:v>
      </x:c>
      <x:c r="C15" s="32" t="str">
        <x:v>灣仔區</x:v>
      </x:c>
      <x:c r="D15" s="32" t="str">
        <x:v>灣仔</x:v>
      </x:c>
      <x:c r="E15" s="32" t="str">
        <x:v>The Coffee Academics</x:v>
      </x:c>
      <x:c r="F15" s="32" t="str">
        <x:v>The Coffee Academics 莊士敦道</x:v>
      </x:c>
      <x:c r="G15" s="32" t="str">
        <x:v>35-45 Johnston Road, Wan Chai</x:v>
      </x:c>
      <x:c r="H15" s="32" t="str">
        <x:v>官方店舖網頁</x:v>
      </x:c>
      <x:c r="I15" s="32" t="str">
        <x:v>https://www.theacademicsgroup.com/pages/locations</x:v>
      </x:c>
      <x:c r="J15" s="34" t="n">
        <x:v>46298</x:v>
      </x:c>
      <x:c r="K15" s="24"/>
      <x:c r="L15" s="21" t="str">
        <x:v>未確認</x:v>
      </x:c>
      <x:c r="M15" s="36"/>
      <x:c r="N15" s="21"/>
      <x:c r="O15" s="21"/>
      <x:c r="P15" s="21"/>
      <x:c r="Q15" s="21" t="str">
        <x:v>未確認</x:v>
      </x:c>
      <x:c r="R15" s="21" t="str">
        <x:v>未確認</x:v>
      </x:c>
      <x:c r="S15" s="21" t="str">
        <x:v>未確認</x:v>
      </x:c>
      <x:c r="T15" s="21" t="str">
        <x:v>未確認</x:v>
      </x:c>
      <x:c r="U15" s="21" t="str">
        <x:v>未確認</x:v>
      </x:c>
      <x:c r="V15" s="21" t="str">
        <x:v>未確認</x:v>
      </x:c>
      <x:c r="W15" s="21" t="str">
        <x:v>未確認</x:v>
      </x:c>
      <x:c r="X15" s="21" t="str">
        <x:v>未確認</x:v>
      </x:c>
      <x:c r="Y15" s="21"/>
    </x:row>
    <x:row r="16" ht="70" customHeight="1">
      <x:c r="A16" s="33" t="str">
        <x:v>real-H10</x:v>
      </x:c>
      <x:c r="B16" s="33" t="str">
        <x:v>港島</x:v>
      </x:c>
      <x:c r="C16" s="33" t="str">
        <x:v>灣仔區</x:v>
      </x:c>
      <x:c r="D16" s="33" t="str">
        <x:v>跑馬地</x:v>
      </x:c>
      <x:c r="E16" s="33" t="str">
        <x:v>The Coffee Academics</x:v>
      </x:c>
      <x:c r="F16" s="33" t="str">
        <x:v>The Coffee Academics The Unit</x:v>
      </x:c>
      <x:c r="G16" s="33" t="str">
        <x:v>17 Yik Yam Street, Happy Valley</x:v>
      </x:c>
      <x:c r="H16" s="33" t="str">
        <x:v>官方店舖網頁</x:v>
      </x:c>
      <x:c r="I16" s="33" t="str">
        <x:v>https://www.theacademicsgroup.com/pages/locations</x:v>
      </x:c>
      <x:c r="J16" s="35" t="n">
        <x:v>46298</x:v>
      </x:c>
      <x:c r="K16" s="25"/>
      <x:c r="L16" s="22" t="str">
        <x:v>未確認</x:v>
      </x:c>
      <x:c r="M16" s="37"/>
      <x:c r="N16" s="22"/>
      <x:c r="O16" s="22"/>
      <x:c r="P16" s="22"/>
      <x:c r="Q16" s="22" t="str">
        <x:v>未確認</x:v>
      </x:c>
      <x:c r="R16" s="22" t="str">
        <x:v>未確認</x:v>
      </x:c>
      <x:c r="S16" s="22" t="str">
        <x:v>未確認</x:v>
      </x:c>
      <x:c r="T16" s="22" t="str">
        <x:v>未確認</x:v>
      </x:c>
      <x:c r="U16" s="22" t="str">
        <x:v>未確認</x:v>
      </x:c>
      <x:c r="V16" s="22" t="str">
        <x:v>未確認</x:v>
      </x:c>
      <x:c r="W16" s="22" t="str">
        <x:v>未確認</x:v>
      </x:c>
      <x:c r="X16" s="22" t="str">
        <x:v>未確認</x:v>
      </x:c>
      <x:c r="Y16" s="22"/>
    </x:row>
    <x:row r="17" ht="70" customHeight="1">
      <x:c r="A17" s="32" t="str">
        <x:v>real-K01</x:v>
      </x:c>
      <x:c r="B17" s="32" t="str">
        <x:v>九龍</x:v>
      </x:c>
      <x:c r="C17" s="32" t="str">
        <x:v>九龍城區</x:v>
      </x:c>
      <x:c r="D17" s="32" t="str">
        <x:v>紅磡</x:v>
      </x:c>
      <x:c r="E17" s="32" t="str">
        <x:v>NOC</x:v>
      </x:c>
      <x:c r="F17" s="32" t="str">
        <x:v>NOC 黃埔</x:v>
      </x:c>
      <x:c r="G17" s="32" t="str">
        <x:v>Shop G42, G/F, Site 9, Whampoa Garden, Hung Hom</x:v>
      </x:c>
      <x:c r="H17" s="32" t="str">
        <x:v>官方店舖網頁</x:v>
      </x:c>
      <x:c r="I17" s="32" t="str">
        <x:v>https://noc.coffee/locations/whampoa/</x:v>
      </x:c>
      <x:c r="J17" s="34" t="n">
        <x:v>46298</x:v>
      </x:c>
      <x:c r="K17" s="24"/>
      <x:c r="L17" s="21" t="str">
        <x:v>未確認</x:v>
      </x:c>
      <x:c r="M17" s="36"/>
      <x:c r="N17" s="21"/>
      <x:c r="O17" s="21"/>
      <x:c r="P17" s="21"/>
      <x:c r="Q17" s="21" t="str">
        <x:v>未確認</x:v>
      </x:c>
      <x:c r="R17" s="21" t="str">
        <x:v>未確認</x:v>
      </x:c>
      <x:c r="S17" s="21" t="str">
        <x:v>未確認</x:v>
      </x:c>
      <x:c r="T17" s="21" t="str">
        <x:v>未確認</x:v>
      </x:c>
      <x:c r="U17" s="21" t="str">
        <x:v>未確認</x:v>
      </x:c>
      <x:c r="V17" s="21" t="str">
        <x:v>未確認</x:v>
      </x:c>
      <x:c r="W17" s="21" t="str">
        <x:v>未確認</x:v>
      </x:c>
      <x:c r="X17" s="21" t="str">
        <x:v>未確認</x:v>
      </x:c>
      <x:c r="Y17" s="21"/>
    </x:row>
    <x:row r="18" ht="70" customHeight="1">
      <x:c r="A18" s="33" t="str">
        <x:v>real-K02</x:v>
      </x:c>
      <x:c r="B18" s="33" t="str">
        <x:v>九龍</x:v>
      </x:c>
      <x:c r="C18" s="33" t="str">
        <x:v>油尖旺區</x:v>
      </x:c>
      <x:c r="D18" s="33" t="str">
        <x:v>尖沙咀東</x:v>
      </x:c>
      <x:c r="E18" s="33" t="str">
        <x:v>NOC</x:v>
      </x:c>
      <x:c r="F18" s="33" t="str">
        <x:v>NOC 尖沙咀東</x:v>
      </x:c>
      <x:c r="G18" s="33" t="str">
        <x:v>Shop G35-37, G43-47A, G/F, Empire Centre, 68 Mody Road, Tsim Sha Tsui</x:v>
      </x:c>
      <x:c r="H18" s="33" t="str">
        <x:v>官方店舖網頁</x:v>
      </x:c>
      <x:c r="I18" s="33" t="str">
        <x:v>https://noc.coffee/locations/tsim-sha-tsui-east/</x:v>
      </x:c>
      <x:c r="J18" s="35" t="n">
        <x:v>46298</x:v>
      </x:c>
      <x:c r="K18" s="25"/>
      <x:c r="L18" s="22" t="str">
        <x:v>未確認</x:v>
      </x:c>
      <x:c r="M18" s="37"/>
      <x:c r="N18" s="22"/>
      <x:c r="O18" s="22"/>
      <x:c r="P18" s="22"/>
      <x:c r="Q18" s="22" t="str">
        <x:v>未確認</x:v>
      </x:c>
      <x:c r="R18" s="22" t="str">
        <x:v>未確認</x:v>
      </x:c>
      <x:c r="S18" s="22" t="str">
        <x:v>未確認</x:v>
      </x:c>
      <x:c r="T18" s="22" t="str">
        <x:v>未確認</x:v>
      </x:c>
      <x:c r="U18" s="22" t="str">
        <x:v>未確認</x:v>
      </x:c>
      <x:c r="V18" s="22" t="str">
        <x:v>未確認</x:v>
      </x:c>
      <x:c r="W18" s="22" t="str">
        <x:v>未確認</x:v>
      </x:c>
      <x:c r="X18" s="22" t="str">
        <x:v>未確認</x:v>
      </x:c>
      <x:c r="Y18" s="22"/>
    </x:row>
    <x:row r="19" ht="70" customHeight="1">
      <x:c r="A19" s="32" t="str">
        <x:v>real-K03</x:v>
      </x:c>
      <x:c r="B19" s="32" t="str">
        <x:v>九龍</x:v>
      </x:c>
      <x:c r="C19" s="32" t="str">
        <x:v>油尖旺區</x:v>
      </x:c>
      <x:c r="D19" s="32" t="str">
        <x:v>尖沙咀</x:v>
      </x:c>
      <x:c r="E19" s="32" t="str">
        <x:v>NOC</x:v>
      </x:c>
      <x:c r="F19" s="32" t="str">
        <x:v>NOC 尖沙咀</x:v>
      </x:c>
      <x:c r="G19" s="32" t="str">
        <x:v>Shop 02, UG/F, The Sun Arcade, 28 Canton Road, Tsim Sha Tsui</x:v>
      </x:c>
      <x:c r="H19" s="32" t="str">
        <x:v>官方店舖網頁</x:v>
      </x:c>
      <x:c r="I19" s="32" t="str">
        <x:v>https://noc.coffee/locations/tsim-sha-tsui/</x:v>
      </x:c>
      <x:c r="J19" s="34" t="n">
        <x:v>46298</x:v>
      </x:c>
      <x:c r="K19" s="24"/>
      <x:c r="L19" s="21" t="str">
        <x:v>未確認</x:v>
      </x:c>
      <x:c r="M19" s="36"/>
      <x:c r="N19" s="21"/>
      <x:c r="O19" s="21"/>
      <x:c r="P19" s="21"/>
      <x:c r="Q19" s="21" t="str">
        <x:v>未確認</x:v>
      </x:c>
      <x:c r="R19" s="21" t="str">
        <x:v>未確認</x:v>
      </x:c>
      <x:c r="S19" s="21" t="str">
        <x:v>未確認</x:v>
      </x:c>
      <x:c r="T19" s="21" t="str">
        <x:v>未確認</x:v>
      </x:c>
      <x:c r="U19" s="21" t="str">
        <x:v>未確認</x:v>
      </x:c>
      <x:c r="V19" s="21" t="str">
        <x:v>未確認</x:v>
      </x:c>
      <x:c r="W19" s="21" t="str">
        <x:v>未確認</x:v>
      </x:c>
      <x:c r="X19" s="21" t="str">
        <x:v>未確認</x:v>
      </x:c>
      <x:c r="Y19" s="21"/>
    </x:row>
    <x:row r="20" ht="70" customHeight="1">
      <x:c r="A20" s="33" t="str">
        <x:v>real-K04</x:v>
      </x:c>
      <x:c r="B20" s="33" t="str">
        <x:v>九龍</x:v>
      </x:c>
      <x:c r="C20" s="33" t="str">
        <x:v>深水埗區</x:v>
      </x:c>
      <x:c r="D20" s="33" t="str">
        <x:v>長沙灣</x:v>
      </x:c>
      <x:c r="E20" s="33" t="str">
        <x:v>NOC</x:v>
      </x:c>
      <x:c r="F20" s="33" t="str">
        <x:v>NOC 長沙灣</x:v>
      </x:c>
      <x:c r="G20" s="33" t="str">
        <x:v>Shop G01, G/F, 83 King Lam Street, Cheung Sha Wan</x:v>
      </x:c>
      <x:c r="H20" s="33" t="str">
        <x:v>官方店舖網頁</x:v>
      </x:c>
      <x:c r="I20" s="33" t="str">
        <x:v>https://noc.coffee/locations/cheung-sha-wan/</x:v>
      </x:c>
      <x:c r="J20" s="35" t="n">
        <x:v>46298</x:v>
      </x:c>
      <x:c r="K20" s="25"/>
      <x:c r="L20" s="22" t="str">
        <x:v>未確認</x:v>
      </x:c>
      <x:c r="M20" s="37"/>
      <x:c r="N20" s="22"/>
      <x:c r="O20" s="22"/>
      <x:c r="P20" s="22"/>
      <x:c r="Q20" s="22" t="str">
        <x:v>未確認</x:v>
      </x:c>
      <x:c r="R20" s="22" t="str">
        <x:v>未確認</x:v>
      </x:c>
      <x:c r="S20" s="22" t="str">
        <x:v>未確認</x:v>
      </x:c>
      <x:c r="T20" s="22" t="str">
        <x:v>未確認</x:v>
      </x:c>
      <x:c r="U20" s="22" t="str">
        <x:v>未確認</x:v>
      </x:c>
      <x:c r="V20" s="22" t="str">
        <x:v>未確認</x:v>
      </x:c>
      <x:c r="W20" s="22" t="str">
        <x:v>未確認</x:v>
      </x:c>
      <x:c r="X20" s="22" t="str">
        <x:v>未確認</x:v>
      </x:c>
      <x:c r="Y20" s="22"/>
    </x:row>
    <x:row r="21" ht="70" customHeight="1">
      <x:c r="A21" s="32" t="str">
        <x:v>real-K05</x:v>
      </x:c>
      <x:c r="B21" s="32" t="str">
        <x:v>九龍</x:v>
      </x:c>
      <x:c r="C21" s="32" t="str">
        <x:v>九龍城區</x:v>
      </x:c>
      <x:c r="D21" s="32" t="str">
        <x:v>啟德</x:v>
      </x:c>
      <x:c r="E21" s="32" t="str">
        <x:v>NOC</x:v>
      </x:c>
      <x:c r="F21" s="32" t="str">
        <x:v>NOC 啟德</x:v>
      </x:c>
      <x:c r="G21" s="32" t="str">
        <x:v>Shop G01, G/F, Cullinan Sky Mall, 10 Concorde Road, Kai Tak</x:v>
      </x:c>
      <x:c r="H21" s="32" t="str">
        <x:v>官方店舖網頁</x:v>
      </x:c>
      <x:c r="I21" s="32" t="str">
        <x:v>https://noc.coffee/locations/kai-tak/</x:v>
      </x:c>
      <x:c r="J21" s="34" t="n">
        <x:v>46298</x:v>
      </x:c>
      <x:c r="K21" s="24"/>
      <x:c r="L21" s="21" t="str">
        <x:v>未確認</x:v>
      </x:c>
      <x:c r="M21" s="36"/>
      <x:c r="N21" s="21"/>
      <x:c r="O21" s="21"/>
      <x:c r="P21" s="21"/>
      <x:c r="Q21" s="21" t="str">
        <x:v>未確認</x:v>
      </x:c>
      <x:c r="R21" s="21" t="str">
        <x:v>未確認</x:v>
      </x:c>
      <x:c r="S21" s="21" t="str">
        <x:v>未確認</x:v>
      </x:c>
      <x:c r="T21" s="21" t="str">
        <x:v>未確認</x:v>
      </x:c>
      <x:c r="U21" s="21" t="str">
        <x:v>未確認</x:v>
      </x:c>
      <x:c r="V21" s="21" t="str">
        <x:v>未確認</x:v>
      </x:c>
      <x:c r="W21" s="21" t="str">
        <x:v>未確認</x:v>
      </x:c>
      <x:c r="X21" s="21" t="str">
        <x:v>未確認</x:v>
      </x:c>
      <x:c r="Y21" s="21"/>
    </x:row>
    <x:row r="22" ht="70" customHeight="1">
      <x:c r="A22" s="33" t="str">
        <x:v>real-K06</x:v>
      </x:c>
      <x:c r="B22" s="33" t="str">
        <x:v>九龍</x:v>
      </x:c>
      <x:c r="C22" s="33" t="str">
        <x:v>油尖旺區</x:v>
      </x:c>
      <x:c r="D22" s="33" t="str">
        <x:v>旺角</x:v>
      </x:c>
      <x:c r="E22" s="33" t="str">
        <x:v>Knockbox</x:v>
      </x:c>
      <x:c r="F22" s="33" t="str">
        <x:v>Knockbox 旺角</x:v>
      </x:c>
      <x:c r="G22" s="33" t="str">
        <x:v>G/F, 23 Hak Po Street, Mong Kok</x:v>
      </x:c>
      <x:c r="H22" s="33" t="str">
        <x:v>官方店舖網頁</x:v>
      </x:c>
      <x:c r="I22" s="33" t="str">
        <x:v>https://www.knockboxcoffee.hk/contact-us</x:v>
      </x:c>
      <x:c r="J22" s="35" t="n">
        <x:v>46298</x:v>
      </x:c>
      <x:c r="K22" s="25"/>
      <x:c r="L22" s="22" t="str">
        <x:v>未確認</x:v>
      </x:c>
      <x:c r="M22" s="37"/>
      <x:c r="N22" s="22"/>
      <x:c r="O22" s="22"/>
      <x:c r="P22" s="22"/>
      <x:c r="Q22" s="22" t="str">
        <x:v>未確認</x:v>
      </x:c>
      <x:c r="R22" s="22" t="str">
        <x:v>未確認</x:v>
      </x:c>
      <x:c r="S22" s="22" t="str">
        <x:v>未確認</x:v>
      </x:c>
      <x:c r="T22" s="22" t="str">
        <x:v>未確認</x:v>
      </x:c>
      <x:c r="U22" s="22" t="str">
        <x:v>未確認</x:v>
      </x:c>
      <x:c r="V22" s="22" t="str">
        <x:v>未確認</x:v>
      </x:c>
      <x:c r="W22" s="22" t="str">
        <x:v>未確認</x:v>
      </x:c>
      <x:c r="X22" s="22" t="str">
        <x:v>未確認</x:v>
      </x:c>
      <x:c r="Y22" s="22"/>
    </x:row>
    <x:row r="23" ht="70" customHeight="1">
      <x:c r="A23" s="32" t="str">
        <x:v>real-K07</x:v>
      </x:c>
      <x:c r="B23" s="32" t="str">
        <x:v>九龍</x:v>
      </x:c>
      <x:c r="C23" s="32" t="str">
        <x:v>油尖旺區</x:v>
      </x:c>
      <x:c r="D23" s="32" t="str">
        <x:v>旺角</x:v>
      </x:c>
      <x:c r="E23" s="32" t="str">
        <x:v>The Coffee Academics</x:v>
      </x:c>
      <x:c r="F23" s="32" t="str">
        <x:v>The Coffee Academics 朗豪坊</x:v>
      </x:c>
      <x:c r="G23" s="32" t="str">
        <x:v>Shop 13, 4/F, Langham Place, 8 Argyle Street, Mong Kok</x:v>
      </x:c>
      <x:c r="H23" s="32" t="str">
        <x:v>官方店舖網頁</x:v>
      </x:c>
      <x:c r="I23" s="32" t="str">
        <x:v>https://www.theacademicsgroup.com/pages/locations</x:v>
      </x:c>
      <x:c r="J23" s="34" t="n">
        <x:v>46298</x:v>
      </x:c>
      <x:c r="K23" s="24"/>
      <x:c r="L23" s="21" t="str">
        <x:v>未確認</x:v>
      </x:c>
      <x:c r="M23" s="36"/>
      <x:c r="N23" s="21"/>
      <x:c r="O23" s="21"/>
      <x:c r="P23" s="21"/>
      <x:c r="Q23" s="21" t="str">
        <x:v>未確認</x:v>
      </x:c>
      <x:c r="R23" s="21" t="str">
        <x:v>未確認</x:v>
      </x:c>
      <x:c r="S23" s="21" t="str">
        <x:v>未確認</x:v>
      </x:c>
      <x:c r="T23" s="21" t="str">
        <x:v>未確認</x:v>
      </x:c>
      <x:c r="U23" s="21" t="str">
        <x:v>未確認</x:v>
      </x:c>
      <x:c r="V23" s="21" t="str">
        <x:v>未確認</x:v>
      </x:c>
      <x:c r="W23" s="21" t="str">
        <x:v>未確認</x:v>
      </x:c>
      <x:c r="X23" s="21" t="str">
        <x:v>未確認</x:v>
      </x:c>
      <x:c r="Y23" s="21"/>
    </x:row>
    <x:row r="24" ht="70" customHeight="1">
      <x:c r="A24" s="33" t="str">
        <x:v>real-K08</x:v>
      </x:c>
      <x:c r="B24" s="33" t="str">
        <x:v>九龍</x:v>
      </x:c>
      <x:c r="C24" s="33" t="str">
        <x:v>觀塘區</x:v>
      </x:c>
      <x:c r="D24" s="33" t="str">
        <x:v>觀塘</x:v>
      </x:c>
      <x:c r="E24" s="33" t="str">
        <x:v>The Coffee Academics</x:v>
      </x:c>
      <x:c r="F24" s="33" t="str">
        <x:v>The Coffee Academics Landmark East</x:v>
      </x:c>
      <x:c r="G24" s="33" t="str">
        <x:v>Shop 2, G/F, Landmark East, AIA Kowloon Tower, 100 How Ming Street, Kwun Tong</x:v>
      </x:c>
      <x:c r="H24" s="33" t="str">
        <x:v>官方店舖網頁</x:v>
      </x:c>
      <x:c r="I24" s="33" t="str">
        <x:v>https://www.theacademicsgroup.com/pages/locations</x:v>
      </x:c>
      <x:c r="J24" s="35" t="n">
        <x:v>46298</x:v>
      </x:c>
      <x:c r="K24" s="25"/>
      <x:c r="L24" s="22" t="str">
        <x:v>未確認</x:v>
      </x:c>
      <x:c r="M24" s="37"/>
      <x:c r="N24" s="22"/>
      <x:c r="O24" s="22"/>
      <x:c r="P24" s="22"/>
      <x:c r="Q24" s="22" t="str">
        <x:v>未確認</x:v>
      </x:c>
      <x:c r="R24" s="22" t="str">
        <x:v>未確認</x:v>
      </x:c>
      <x:c r="S24" s="22" t="str">
        <x:v>未確認</x:v>
      </x:c>
      <x:c r="T24" s="22" t="str">
        <x:v>未確認</x:v>
      </x:c>
      <x:c r="U24" s="22" t="str">
        <x:v>未確認</x:v>
      </x:c>
      <x:c r="V24" s="22" t="str">
        <x:v>未確認</x:v>
      </x:c>
      <x:c r="W24" s="22" t="str">
        <x:v>未確認</x:v>
      </x:c>
      <x:c r="X24" s="22" t="str">
        <x:v>未確認</x:v>
      </x:c>
      <x:c r="Y24" s="22"/>
    </x:row>
    <x:row r="25" ht="70" customHeight="1">
      <x:c r="A25" s="32" t="str">
        <x:v>real-K09</x:v>
      </x:c>
      <x:c r="B25" s="32" t="str">
        <x:v>九龍</x:v>
      </x:c>
      <x:c r="C25" s="32" t="str">
        <x:v>油尖旺區</x:v>
      </x:c>
      <x:c r="D25" s="32" t="str">
        <x:v>尖沙咀</x:v>
      </x:c>
      <x:c r="E25" s="32" t="str">
        <x:v>The Coffee Academics</x:v>
      </x:c>
      <x:c r="F25" s="32" t="str">
        <x:v>The Coffee Academics 海港城</x:v>
      </x:c>
      <x:c r="G25" s="32" t="str">
        <x:v>Shop 4201, Level 4, Gateway Arcade, Harbour City, Tsim Sha Tsui</x:v>
      </x:c>
      <x:c r="H25" s="32" t="str">
        <x:v>官方店舖網頁</x:v>
      </x:c>
      <x:c r="I25" s="32" t="str">
        <x:v>https://www.theacademicsgroup.com/pages/locations</x:v>
      </x:c>
      <x:c r="J25" s="34" t="n">
        <x:v>46298</x:v>
      </x:c>
      <x:c r="K25" s="24"/>
      <x:c r="L25" s="21" t="str">
        <x:v>未確認</x:v>
      </x:c>
      <x:c r="M25" s="36"/>
      <x:c r="N25" s="21"/>
      <x:c r="O25" s="21"/>
      <x:c r="P25" s="21"/>
      <x:c r="Q25" s="21" t="str">
        <x:v>未確認</x:v>
      </x:c>
      <x:c r="R25" s="21" t="str">
        <x:v>未確認</x:v>
      </x:c>
      <x:c r="S25" s="21" t="str">
        <x:v>未確認</x:v>
      </x:c>
      <x:c r="T25" s="21" t="str">
        <x:v>未確認</x:v>
      </x:c>
      <x:c r="U25" s="21" t="str">
        <x:v>未確認</x:v>
      </x:c>
      <x:c r="V25" s="21" t="str">
        <x:v>未確認</x:v>
      </x:c>
      <x:c r="W25" s="21" t="str">
        <x:v>未確認</x:v>
      </x:c>
      <x:c r="X25" s="21" t="str">
        <x:v>未確認</x:v>
      </x:c>
      <x:c r="Y25" s="21"/>
    </x:row>
    <x:row r="26" ht="70" customHeight="1">
      <x:c r="A26" s="33" t="str">
        <x:v>real-K10</x:v>
      </x:c>
      <x:c r="B26" s="33" t="str">
        <x:v>九龍</x:v>
      </x:c>
      <x:c r="C26" s="33" t="str">
        <x:v>深水埗區</x:v>
      </x:c>
      <x:c r="D26" s="33" t="str">
        <x:v>九龍塘</x:v>
      </x:c>
      <x:c r="E26" s="33" t="str">
        <x:v>The Coffee Academics</x:v>
      </x:c>
      <x:c r="F26" s="33" t="str">
        <x:v>The Coffee Academics 又一城</x:v>
      </x:c>
      <x:c r="G26" s="33" t="str">
        <x:v>Kiosk S3 &amp; S4, G/F, Festival Walk, Kowloon Tong</x:v>
      </x:c>
      <x:c r="H26" s="33" t="str">
        <x:v>官方店舖網頁</x:v>
      </x:c>
      <x:c r="I26" s="33" t="str">
        <x:v>https://www.theacademicsgroup.com/pages/locations</x:v>
      </x:c>
      <x:c r="J26" s="35" t="n">
        <x:v>46298</x:v>
      </x:c>
      <x:c r="K26" s="25"/>
      <x:c r="L26" s="22" t="str">
        <x:v>未確認</x:v>
      </x:c>
      <x:c r="M26" s="37"/>
      <x:c r="N26" s="22"/>
      <x:c r="O26" s="22"/>
      <x:c r="P26" s="22"/>
      <x:c r="Q26" s="22" t="str">
        <x:v>未確認</x:v>
      </x:c>
      <x:c r="R26" s="22" t="str">
        <x:v>未確認</x:v>
      </x:c>
      <x:c r="S26" s="22" t="str">
        <x:v>未確認</x:v>
      </x:c>
      <x:c r="T26" s="22" t="str">
        <x:v>未確認</x:v>
      </x:c>
      <x:c r="U26" s="22" t="str">
        <x:v>未確認</x:v>
      </x:c>
      <x:c r="V26" s="22" t="str">
        <x:v>未確認</x:v>
      </x:c>
      <x:c r="W26" s="22" t="str">
        <x:v>未確認</x:v>
      </x:c>
      <x:c r="X26" s="22" t="str">
        <x:v>未確認</x:v>
      </x:c>
      <x:c r="Y26" s="22"/>
    </x:row>
    <x:row r="27" ht="70" customHeight="1">
      <x:c r="A27" s="32" t="str">
        <x:v>real-N01</x:v>
      </x:c>
      <x:c r="B27" s="32" t="str">
        <x:v>新界</x:v>
      </x:c>
      <x:c r="C27" s="32" t="str">
        <x:v>西貢區</x:v>
      </x:c>
      <x:c r="D27" s="32" t="str">
        <x:v>將軍澳</x:v>
      </x:c>
      <x:c r="E27" s="32" t="str">
        <x:v>NOC</x:v>
      </x:c>
      <x:c r="F27" s="32" t="str">
        <x:v>NOC 將軍澳</x:v>
      </x:c>
      <x:c r="G27" s="32" t="str">
        <x:v>Shop G1A, G/F, Papillons Square, 21 Tong Chun Street, Tseung Kwan O</x:v>
      </x:c>
      <x:c r="H27" s="32" t="str">
        <x:v>官方店舖網頁</x:v>
      </x:c>
      <x:c r="I27" s="32" t="str">
        <x:v>https://noc.coffee/locations/tseung-kwan-o/</x:v>
      </x:c>
      <x:c r="J27" s="34" t="n">
        <x:v>46298</x:v>
      </x:c>
      <x:c r="K27" s="24"/>
      <x:c r="L27" s="21" t="str">
        <x:v>未確認</x:v>
      </x:c>
      <x:c r="M27" s="36"/>
      <x:c r="N27" s="21"/>
      <x:c r="O27" s="21"/>
      <x:c r="P27" s="21"/>
      <x:c r="Q27" s="21" t="str">
        <x:v>未確認</x:v>
      </x:c>
      <x:c r="R27" s="21" t="str">
        <x:v>未確認</x:v>
      </x:c>
      <x:c r="S27" s="21" t="str">
        <x:v>未確認</x:v>
      </x:c>
      <x:c r="T27" s="21" t="str">
        <x:v>未確認</x:v>
      </x:c>
      <x:c r="U27" s="21" t="str">
        <x:v>未確認</x:v>
      </x:c>
      <x:c r="V27" s="21" t="str">
        <x:v>未確認</x:v>
      </x:c>
      <x:c r="W27" s="21" t="str">
        <x:v>未確認</x:v>
      </x:c>
      <x:c r="X27" s="21" t="str">
        <x:v>未確認</x:v>
      </x:c>
      <x:c r="Y27" s="21"/>
    </x:row>
    <x:row r="28" ht="70" customHeight="1">
      <x:c r="A28" s="33" t="str">
        <x:v>real-N02</x:v>
      </x:c>
      <x:c r="B28" s="33" t="str">
        <x:v>新界</x:v>
      </x:c>
      <x:c r="C28" s="33" t="str">
        <x:v>荃灣區</x:v>
      </x:c>
      <x:c r="D28" s="33" t="str">
        <x:v>荃灣</x:v>
      </x:c>
      <x:c r="E28" s="33" t="str">
        <x:v>NOC</x:v>
      </x:c>
      <x:c r="F28" s="33" t="str">
        <x:v>NOC 荃灣</x:v>
      </x:c>
      <x:c r="G28" s="33" t="str">
        <x:v>Shop 128-130, 1/F, Tsuen Wan Plaza, 4-30 Tai Pa Street, Tsuen Wan</x:v>
      </x:c>
      <x:c r="H28" s="33" t="str">
        <x:v>官方店舖網頁</x:v>
      </x:c>
      <x:c r="I28" s="33" t="str">
        <x:v>https://noc.coffee/locations/tsuen-wan/</x:v>
      </x:c>
      <x:c r="J28" s="35" t="n">
        <x:v>46298</x:v>
      </x:c>
      <x:c r="K28" s="25"/>
      <x:c r="L28" s="22" t="str">
        <x:v>未確認</x:v>
      </x:c>
      <x:c r="M28" s="37"/>
      <x:c r="N28" s="22"/>
      <x:c r="O28" s="22"/>
      <x:c r="P28" s="22"/>
      <x:c r="Q28" s="22" t="str">
        <x:v>未確認</x:v>
      </x:c>
      <x:c r="R28" s="22" t="str">
        <x:v>未確認</x:v>
      </x:c>
      <x:c r="S28" s="22" t="str">
        <x:v>未確認</x:v>
      </x:c>
      <x:c r="T28" s="22" t="str">
        <x:v>未確認</x:v>
      </x:c>
      <x:c r="U28" s="22" t="str">
        <x:v>未確認</x:v>
      </x:c>
      <x:c r="V28" s="22" t="str">
        <x:v>未確認</x:v>
      </x:c>
      <x:c r="W28" s="22" t="str">
        <x:v>未確認</x:v>
      </x:c>
      <x:c r="X28" s="22" t="str">
        <x:v>未確認</x:v>
      </x:c>
      <x:c r="Y28" s="22"/>
    </x:row>
    <x:row r="29" ht="70" customHeight="1">
      <x:c r="A29" s="32" t="str">
        <x:v>real-N03</x:v>
      </x:c>
      <x:c r="B29" s="32" t="str">
        <x:v>新界</x:v>
      </x:c>
      <x:c r="C29" s="32" t="str">
        <x:v>沙田區</x:v>
      </x:c>
      <x:c r="D29" s="32" t="str">
        <x:v>大圍</x:v>
      </x:c>
      <x:c r="E29" s="32" t="str">
        <x:v>NOC</x:v>
      </x:c>
      <x:c r="F29" s="32" t="str">
        <x:v>NOC 大圍</x:v>
      </x:c>
      <x:c r="G29" s="32" t="str">
        <x:v>Shop 430, 4/F, The Wai, 18 Che Kung Miu Road, Tai Wai</x:v>
      </x:c>
      <x:c r="H29" s="32" t="str">
        <x:v>官方店舖網頁</x:v>
      </x:c>
      <x:c r="I29" s="32" t="str">
        <x:v>https://noc.coffee/locations/tai-wai/</x:v>
      </x:c>
      <x:c r="J29" s="34" t="n">
        <x:v>46298</x:v>
      </x:c>
      <x:c r="K29" s="24"/>
      <x:c r="L29" s="21" t="str">
        <x:v>未確認</x:v>
      </x:c>
      <x:c r="M29" s="36"/>
      <x:c r="N29" s="21"/>
      <x:c r="O29" s="21"/>
      <x:c r="P29" s="21"/>
      <x:c r="Q29" s="21" t="str">
        <x:v>未確認</x:v>
      </x:c>
      <x:c r="R29" s="21" t="str">
        <x:v>未確認</x:v>
      </x:c>
      <x:c r="S29" s="21" t="str">
        <x:v>未確認</x:v>
      </x:c>
      <x:c r="T29" s="21" t="str">
        <x:v>未確認</x:v>
      </x:c>
      <x:c r="U29" s="21" t="str">
        <x:v>未確認</x:v>
      </x:c>
      <x:c r="V29" s="21" t="str">
        <x:v>未確認</x:v>
      </x:c>
      <x:c r="W29" s="21" t="str">
        <x:v>未確認</x:v>
      </x:c>
      <x:c r="X29" s="21" t="str">
        <x:v>未確認</x:v>
      </x:c>
      <x:c r="Y29" s="21"/>
    </x:row>
    <x:row r="30" ht="70" customHeight="1">
      <x:c r="A30" s="33" t="str">
        <x:v>real-N04</x:v>
      </x:c>
      <x:c r="B30" s="33" t="str">
        <x:v>新界</x:v>
      </x:c>
      <x:c r="C30" s="33" t="str">
        <x:v>離島區</x:v>
      </x:c>
      <x:c r="D30" s="33" t="str">
        <x:v>愉景灣</x:v>
      </x:c>
      <x:c r="E30" s="33" t="str">
        <x:v>The Coffee Academics</x:v>
      </x:c>
      <x:c r="F30" s="33" t="str">
        <x:v>The Coffee Academics 愉景灣</x:v>
      </x:c>
      <x:c r="G30" s="33" t="str">
        <x:v>G65, Discovery Bay Plaza, Discovery Bay</x:v>
      </x:c>
      <x:c r="H30" s="33" t="str">
        <x:v>官方店舖網頁</x:v>
      </x:c>
      <x:c r="I30" s="33" t="str">
        <x:v>https://www.theacademicsgroup.com/pages/locations</x:v>
      </x:c>
      <x:c r="J30" s="35" t="n">
        <x:v>46298</x:v>
      </x:c>
      <x:c r="K30" s="25"/>
      <x:c r="L30" s="22" t="str">
        <x:v>未確認</x:v>
      </x:c>
      <x:c r="M30" s="37"/>
      <x:c r="N30" s="22"/>
      <x:c r="O30" s="22"/>
      <x:c r="P30" s="22"/>
      <x:c r="Q30" s="22" t="str">
        <x:v>未確認</x:v>
      </x:c>
      <x:c r="R30" s="22" t="str">
        <x:v>未確認</x:v>
      </x:c>
      <x:c r="S30" s="22" t="str">
        <x:v>未確認</x:v>
      </x:c>
      <x:c r="T30" s="22" t="str">
        <x:v>未確認</x:v>
      </x:c>
      <x:c r="U30" s="22" t="str">
        <x:v>未確認</x:v>
      </x:c>
      <x:c r="V30" s="22" t="str">
        <x:v>未確認</x:v>
      </x:c>
      <x:c r="W30" s="22" t="str">
        <x:v>未確認</x:v>
      </x:c>
      <x:c r="X30" s="22" t="str">
        <x:v>未確認</x:v>
      </x:c>
      <x:c r="Y30" s="22"/>
    </x:row>
    <x:row r="31" ht="70" customHeight="1">
      <x:c r="A31" s="32" t="str">
        <x:v>real-N05</x:v>
      </x:c>
      <x:c r="B31" s="32" t="str">
        <x:v>新界</x:v>
      </x:c>
      <x:c r="C31" s="32" t="str">
        <x:v>離島區</x:v>
      </x:c>
      <x:c r="D31" s="32" t="str">
        <x:v>香港國際機場</x:v>
      </x:c>
      <x:c r="E31" s="32" t="str">
        <x:v>FINEPRINT</x:v>
      </x:c>
      <x:c r="F31" s="32" t="str">
        <x:v>FINEPRINT 香港國際機場</x:v>
      </x:c>
      <x:c r="G31" s="32" t="str">
        <x:v>Arrival Hall B, Hong Kong International Airport</x:v>
      </x:c>
      <x:c r="H31" s="32" t="str">
        <x:v>官方店舖網頁</x:v>
      </x:c>
      <x:c r="I31" s="32" t="str">
        <x:v>https://fineprint.hk/</x:v>
      </x:c>
      <x:c r="J31" s="34" t="n">
        <x:v>46298</x:v>
      </x:c>
      <x:c r="K31" s="24"/>
      <x:c r="L31" s="21" t="str">
        <x:v>未確認</x:v>
      </x:c>
      <x:c r="M31" s="36"/>
      <x:c r="N31" s="21"/>
      <x:c r="O31" s="21"/>
      <x:c r="P31" s="21"/>
      <x:c r="Q31" s="21" t="str">
        <x:v>未確認</x:v>
      </x:c>
      <x:c r="R31" s="21" t="str">
        <x:v>未確認</x:v>
      </x:c>
      <x:c r="S31" s="21" t="str">
        <x:v>未確認</x:v>
      </x:c>
      <x:c r="T31" s="21" t="str">
        <x:v>未確認</x:v>
      </x:c>
      <x:c r="U31" s="21" t="str">
        <x:v>未確認</x:v>
      </x:c>
      <x:c r="V31" s="21" t="str">
        <x:v>未確認</x:v>
      </x:c>
      <x:c r="W31" s="21" t="str">
        <x:v>未確認</x:v>
      </x:c>
      <x:c r="X31" s="21" t="str">
        <x:v>未確認</x:v>
      </x:c>
      <x:c r="Y31" s="21"/>
    </x:row>
    <x:row r="32" ht="70" customHeight="1">
      <x:c r="A32" s="33" t="str">
        <x:v>real-N06</x:v>
      </x:c>
      <x:c r="B32" s="33" t="str">
        <x:v>新界</x:v>
      </x:c>
      <x:c r="C32" s="33" t="str">
        <x:v>西貢區</x:v>
      </x:c>
      <x:c r="D32" s="33" t="str">
        <x:v>將軍澳</x:v>
      </x:c>
      <x:c r="E32" s="33" t="str">
        <x:v>B+BC Cafe</x:v>
      </x:c>
      <x:c r="F32" s="33" t="str">
        <x:v>B+BC Cafe 將軍澳廣場</x:v>
      </x:c>
      <x:c r="G32" s="33" t="str">
        <x:v>Shop 133-135, 1/F, Tseung Kwan O Plaza, 1 Tong Tak Street, Tseung Kwan O</x:v>
      </x:c>
      <x:c r="H32" s="33" t="str">
        <x:v>官方店舖網頁</x:v>
      </x:c>
      <x:c r="I32" s="33" t="str">
        <x:v>https://teamikoo.com/pages/location</x:v>
      </x:c>
      <x:c r="J32" s="35" t="n">
        <x:v>46298</x:v>
      </x:c>
      <x:c r="K32" s="25"/>
      <x:c r="L32" s="22" t="str">
        <x:v>未確認</x:v>
      </x:c>
      <x:c r="M32" s="37"/>
      <x:c r="N32" s="22"/>
      <x:c r="O32" s="22"/>
      <x:c r="P32" s="22"/>
      <x:c r="Q32" s="22" t="str">
        <x:v>未確認</x:v>
      </x:c>
      <x:c r="R32" s="22" t="str">
        <x:v>未確認</x:v>
      </x:c>
      <x:c r="S32" s="22" t="str">
        <x:v>未確認</x:v>
      </x:c>
      <x:c r="T32" s="22" t="str">
        <x:v>未確認</x:v>
      </x:c>
      <x:c r="U32" s="22" t="str">
        <x:v>未確認</x:v>
      </x:c>
      <x:c r="V32" s="22" t="str">
        <x:v>未確認</x:v>
      </x:c>
      <x:c r="W32" s="22" t="str">
        <x:v>未確認</x:v>
      </x:c>
      <x:c r="X32" s="22" t="str">
        <x:v>未確認</x:v>
      </x:c>
      <x:c r="Y32" s="22"/>
    </x:row>
    <x:row r="33" ht="70" customHeight="1">
      <x:c r="A33" s="32" t="str">
        <x:v>real-N07</x:v>
      </x:c>
      <x:c r="B33" s="32" t="str">
        <x:v>新界</x:v>
      </x:c>
      <x:c r="C33" s="32" t="str">
        <x:v>元朗區</x:v>
      </x:c>
      <x:c r="D33" s="32" t="str">
        <x:v>元朗</x:v>
      </x:c>
      <x:c r="E33" s="32" t="str">
        <x:v>B+BC Cafe</x:v>
      </x:c>
      <x:c r="F33" s="32" t="str">
        <x:v>B+BC Cafe 元朗廣場</x:v>
      </x:c>
      <x:c r="G33" s="32" t="str">
        <x:v>Shop 3 &amp; 5, G/F, Yuen Long Plaza, 249-251 Castle Peak Road, Yuen Long</x:v>
      </x:c>
      <x:c r="H33" s="32" t="str">
        <x:v>官方店舖網頁</x:v>
      </x:c>
      <x:c r="I33" s="32" t="str">
        <x:v>https://teamikoo.com/pages/location</x:v>
      </x:c>
      <x:c r="J33" s="34" t="n">
        <x:v>46298</x:v>
      </x:c>
      <x:c r="K33" s="24"/>
      <x:c r="L33" s="21" t="str">
        <x:v>未確認</x:v>
      </x:c>
      <x:c r="M33" s="36"/>
      <x:c r="N33" s="21"/>
      <x:c r="O33" s="21"/>
      <x:c r="P33" s="21"/>
      <x:c r="Q33" s="21" t="str">
        <x:v>未確認</x:v>
      </x:c>
      <x:c r="R33" s="21" t="str">
        <x:v>未確認</x:v>
      </x:c>
      <x:c r="S33" s="21" t="str">
        <x:v>未確認</x:v>
      </x:c>
      <x:c r="T33" s="21" t="str">
        <x:v>未確認</x:v>
      </x:c>
      <x:c r="U33" s="21" t="str">
        <x:v>未確認</x:v>
      </x:c>
      <x:c r="V33" s="21" t="str">
        <x:v>未確認</x:v>
      </x:c>
      <x:c r="W33" s="21" t="str">
        <x:v>未確認</x:v>
      </x:c>
      <x:c r="X33" s="21" t="str">
        <x:v>未確認</x:v>
      </x:c>
      <x:c r="Y33" s="21"/>
    </x:row>
    <x:row r="34" ht="70" customHeight="1">
      <x:c r="A34" s="33" t="str">
        <x:v>real-N08</x:v>
      </x:c>
      <x:c r="B34" s="33" t="str">
        <x:v>新界</x:v>
      </x:c>
      <x:c r="C34" s="33" t="str">
        <x:v>沙田區</x:v>
      </x:c>
      <x:c r="D34" s="33" t="str">
        <x:v>馬鞍山</x:v>
      </x:c>
      <x:c r="E34" s="33" t="str">
        <x:v>Cafe Mikoo</x:v>
      </x:c>
      <x:c r="F34" s="33" t="str">
        <x:v>Cafe Mikoo 馬鞍山</x:v>
      </x:c>
      <x:c r="G34" s="33" t="str">
        <x:v>Shop 4, 2/F, Double Cove Place, 8 Wu Kai Sha Road, Ma On Shan</x:v>
      </x:c>
      <x:c r="H34" s="33" t="str">
        <x:v>官方店舖網頁</x:v>
      </x:c>
      <x:c r="I34" s="33" t="str">
        <x:v>https://teamikoo.com/pages/location</x:v>
      </x:c>
      <x:c r="J34" s="35" t="n">
        <x:v>46298</x:v>
      </x:c>
      <x:c r="K34" s="25"/>
      <x:c r="L34" s="22" t="str">
        <x:v>未確認</x:v>
      </x:c>
      <x:c r="M34" s="37"/>
      <x:c r="N34" s="22"/>
      <x:c r="O34" s="22"/>
      <x:c r="P34" s="22"/>
      <x:c r="Q34" s="22" t="str">
        <x:v>未確認</x:v>
      </x:c>
      <x:c r="R34" s="22" t="str">
        <x:v>未確認</x:v>
      </x:c>
      <x:c r="S34" s="22" t="str">
        <x:v>未確認</x:v>
      </x:c>
      <x:c r="T34" s="22" t="str">
        <x:v>未確認</x:v>
      </x:c>
      <x:c r="U34" s="22" t="str">
        <x:v>未確認</x:v>
      </x:c>
      <x:c r="V34" s="22" t="str">
        <x:v>未確認</x:v>
      </x:c>
      <x:c r="W34" s="22" t="str">
        <x:v>未確認</x:v>
      </x:c>
      <x:c r="X34" s="22" t="str">
        <x:v>未確認</x:v>
      </x:c>
      <x:c r="Y34" s="22"/>
    </x:row>
    <x:row r="35" ht="70" customHeight="1">
      <x:c r="A35" s="32" t="str">
        <x:v>real-N09</x:v>
      </x:c>
      <x:c r="B35" s="32" t="str">
        <x:v>新界</x:v>
      </x:c>
      <x:c r="C35" s="32" t="str">
        <x:v>屯門區</x:v>
      </x:c>
      <x:c r="D35" s="32" t="str">
        <x:v>屯門</x:v>
      </x:c>
      <x:c r="E35" s="32" t="str">
        <x:v>KOMEDA'S Coffee</x:v>
      </x:c>
      <x:c r="F35" s="32" t="str">
        <x:v>KOMEDA'S Coffee 屯門</x:v>
      </x:c>
      <x:c r="G35" s="32" t="str">
        <x:v>Shop 1, G/F, Phase 1, Tuen Mun Town Plaza, 1 Tuen Shun Street, Tuen Mun</x:v>
      </x:c>
      <x:c r="H35" s="32" t="str">
        <x:v>旅發局商戶提供資料</x:v>
      </x:c>
      <x:c r="I35" s="32" t="str">
        <x:v>https://www.discoverhongkong.com/de/travel-guide/qts/restaurants-results/restaurants-details.id90941.komeda-s-coffee.html</x:v>
      </x:c>
      <x:c r="J35" s="34" t="n">
        <x:v>46298</x:v>
      </x:c>
      <x:c r="K35" s="24"/>
      <x:c r="L35" s="21" t="str">
        <x:v>未確認</x:v>
      </x:c>
      <x:c r="M35" s="36"/>
      <x:c r="N35" s="21"/>
      <x:c r="O35" s="21"/>
      <x:c r="P35" s="21"/>
      <x:c r="Q35" s="21" t="str">
        <x:v>未確認</x:v>
      </x:c>
      <x:c r="R35" s="21" t="str">
        <x:v>未確認</x:v>
      </x:c>
      <x:c r="S35" s="21" t="str">
        <x:v>未確認</x:v>
      </x:c>
      <x:c r="T35" s="21" t="str">
        <x:v>未確認</x:v>
      </x:c>
      <x:c r="U35" s="21" t="str">
        <x:v>未確認</x:v>
      </x:c>
      <x:c r="V35" s="21" t="str">
        <x:v>未確認</x:v>
      </x:c>
      <x:c r="W35" s="21" t="str">
        <x:v>未確認</x:v>
      </x:c>
      <x:c r="X35" s="21" t="str">
        <x:v>未確認</x:v>
      </x:c>
      <x:c r="Y35" s="21"/>
    </x:row>
    <x:row r="36" ht="70" customHeight="1">
      <x:c r="A36" s="33" t="str">
        <x:v>real-N10</x:v>
      </x:c>
      <x:c r="B36" s="33" t="str">
        <x:v>新界</x:v>
      </x:c>
      <x:c r="C36" s="33" t="str">
        <x:v>荃灣區</x:v>
      </x:c>
      <x:c r="D36" s="33" t="str">
        <x:v>荃灣</x:v>
      </x:c>
      <x:c r="E36" s="33" t="str">
        <x:v>KOMEDA'S Coffee</x:v>
      </x:c>
      <x:c r="F36" s="33" t="str">
        <x:v>KOMEDA'S Coffee 荃灣</x:v>
      </x:c>
      <x:c r="G36" s="33" t="str">
        <x:v>Shop G08, G/F, AEON STYLE Tsuen Wan, Skyline Plaza, 88 Tai Ho Road, Tsuen Wan</x:v>
      </x:c>
      <x:c r="H36" s="33" t="str">
        <x:v>旅發局商戶提供資料</x:v>
      </x:c>
      <x:c r="I36" s="33" t="str">
        <x:v>https://www.discoverhongkong.com/de/travel-guide/qts/restaurants-results/restaurants-details.id90941.komeda-s-coffee.html</x:v>
      </x:c>
      <x:c r="J36" s="35" t="n">
        <x:v>46298</x:v>
      </x:c>
      <x:c r="K36" s="25"/>
      <x:c r="L36" s="22" t="str">
        <x:v>未確認</x:v>
      </x:c>
      <x:c r="M36" s="37"/>
      <x:c r="N36" s="22"/>
      <x:c r="O36" s="22"/>
      <x:c r="P36" s="22"/>
      <x:c r="Q36" s="22" t="str">
        <x:v>未確認</x:v>
      </x:c>
      <x:c r="R36" s="22" t="str">
        <x:v>未確認</x:v>
      </x:c>
      <x:c r="S36" s="22" t="str">
        <x:v>未確認</x:v>
      </x:c>
      <x:c r="T36" s="22" t="str">
        <x:v>未確認</x:v>
      </x:c>
      <x:c r="U36" s="22" t="str">
        <x:v>未確認</x:v>
      </x:c>
      <x:c r="V36" s="22" t="str">
        <x:v>未確認</x:v>
      </x:c>
      <x:c r="W36" s="22" t="str">
        <x:v>未確認</x:v>
      </x:c>
      <x:c r="X36" s="22" t="str">
        <x:v>未確認</x:v>
      </x:c>
      <x:c r="Y36" s="2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</x:row>
    <x:row r="39" ht="3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</x:row>
    <x:row r="40" ht="3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</x:row>
    <x:row r="41" ht="3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</x:row>
    <x:row r="42" ht="3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</x:row>
    <x:row r="43" ht="3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</x:row>
    <x:row r="44" ht="3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</x:row>
    <x:row r="45" ht="3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</x:row>
  </x:sheetData>
  <x:mergeCells>
    <x:mergeCell ref="A1:G1"/>
    <x:mergeCell ref="A2:G3"/>
  </x:mergeCells>
  <x:dataValidations count="6">
    <x:dataValidation type="list" sqref="Q7:Q36">
      <x:formula1>"是,否,未確認"</x:formula1>
    </x:dataValidation>
    <x:dataValidation type="list" sqref="R7:R36">
      <x:formula1>"是,否,未確認"</x:formula1>
    </x:dataValidation>
    <x:dataValidation type="list" sqref="S7:S36">
      <x:formula1>"是,否,未確認"</x:formula1>
    </x:dataValidation>
    <x:dataValidation type="list" sqref="V7:V36">
      <x:formula1>"是,否,未確認"</x:formula1>
    </x:dataValidation>
    <x:dataValidation type="list" sqref="W7:W36">
      <x:formula1>"是,否,未確認"</x:formula1>
    </x:dataValidation>
    <x:dataValidation type="list" sqref="L7:L36">
      <x:formula1>"營業,暫停營業,結業,未確認"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5463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2" hidden="0" customWidth="1"/>
    <x:col min="4" max="4" width="42" hidden="0" customWidth="1"/>
    <x:col min="5" max="5" width="18" hidden="0" customWidth="1"/>
    <x:col min="6" max="6" width="18" hidden="0" customWidth="1"/>
    <x:col min="7" max="7" width="40" hidden="0" customWidth="1"/>
  </x:cols>
  <x:sheetData>
    <x:row r="1" ht="44" customHeight="1">
      <x:c r="A1" s="4" t="str">
        <x:v>六週工作 · 兼職投入</x:v>
      </x:c>
      <x:c r="B1" s="4"/>
      <x:c r="C1" s="4"/>
      <x:c r="D1" s="4"/>
      <x:c r="E1" s="4"/>
      <x:c r="F1" s="4"/>
      <x:c r="G1" s="4"/>
    </x:row>
    <x:row r="2" ht="30" customHeight="1">
      <x:c r="A2" s="6" t="str">
        <x:v>在總覽填研究起始日後，自動顯示各週起始日。工具準備已完成；真人研究待開始。日期按相對週次計算，14 日未成熟要延後結案。</x:v>
      </x:c>
      <x:c r="B2" s="6"/>
      <x:c r="C2" s="6"/>
      <x:c r="D2" s="6"/>
      <x:c r="E2" s="6"/>
      <x:c r="F2" s="6"/>
      <x:c r="G2" s="6"/>
    </x:row>
    <x:row r="3" ht="30" customHeight="1">
      <x:c r="A3" s="6"/>
      <x:c r="B3" s="6"/>
      <x:c r="C3" s="6"/>
      <x:c r="D3" s="6"/>
      <x:c r="E3" s="6"/>
      <x:c r="F3" s="6"/>
      <x:c r="G3" s="6"/>
    </x:row>
    <x:row r="4" ht="30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48" customHeight="1">
      <x:c r="A6" s="12" t="str">
        <x:v>週次</x:v>
      </x:c>
      <x:c r="B6" s="12" t="str">
        <x:v>週起始日</x:v>
      </x:c>
      <x:c r="C6" s="12" t="str">
        <x:v>工作</x:v>
      </x:c>
      <x:c r="D6" s="12" t="str">
        <x:v>目標／產出</x:v>
      </x:c>
      <x:c r="E6" s="12" t="str">
        <x:v>負責人</x:v>
      </x:c>
      <x:c r="F6" s="12" t="str">
        <x:v>狀態</x:v>
      </x:c>
      <x:c r="G6" s="12" t="str">
        <x:v>備註</x:v>
      </x:c>
    </x:row>
    <x:row r="7" ht="65" customHeight="1">
      <x:c r="A7" s="15" t="n">
        <x:v>1</x:v>
      </x:c>
      <x:c r="B7" s="40" t="str">
        <x:f>IF(ISNUMBER('成效總覽'!$B$5),'成效總覽'!$B$5+(1-1)*7,"")</x:f>
      </x:c>
      <x:c r="C7" s="21" t="str">
        <x:v>訪談第一輪</x:v>
      </x:c>
      <x:c r="D7" s="21" t="str">
        <x:v>主要需求各 2–3 人</x:v>
      </x:c>
      <x:c r="E7" s="21" t="str">
        <x:v>你</x:v>
      </x:c>
      <x:c r="F7" s="21" t="str">
        <x:v>未開始</x:v>
      </x:c>
      <x:c r="G7" s="21" t="str">
        <x:v>先重建最近找店過程</x:v>
      </x:c>
    </x:row>
    <x:row r="8" ht="65" customHeight="1">
      <x:c r="A8" s="16" t="n">
        <x:v>2</x:v>
      </x:c>
      <x:c r="B8" s="41" t="str">
        <x:f>IF(ISNUMBER('成效總覽'!$B$5),'成效總覽'!$B$5+(2-1)*7,"")</x:f>
      </x:c>
      <x:c r="C8" s="22" t="str">
        <x:v>完成 15 人訪談</x:v>
      </x:c>
      <x:c r="D8" s="22" t="str">
        <x:v>每類 5 人，保存反面證據</x:v>
      </x:c>
      <x:c r="E8" s="22" t="str">
        <x:v>你</x:v>
      </x:c>
      <x:c r="F8" s="22" t="str">
        <x:v>未開始</x:v>
      </x:c>
      <x:c r="G8" s="22" t="str">
        <x:v>不以喜歡構想代替需求</x:v>
      </x:c>
    </x:row>
    <x:row r="9" ht="65" customHeight="1">
      <x:c r="A9" s="15" t="n">
        <x:v>3</x:v>
      </x:c>
      <x:c r="B9" s="40" t="str">
        <x:f>IF(ISNUMBER('成效總覽'!$B$5),'成效總覽'!$B$5+(3-1)*7,"")</x:f>
      </x:c>
      <x:c r="C9" s="21" t="str">
        <x:v>核實 30 間分店</x:v>
      </x:c>
      <x:c r="D9" s="21" t="str">
        <x:v>三地域各 10；補獨立店与不同風格</x:v>
      </x:c>
      <x:c r="E9" s="21" t="str">
        <x:v>你</x:v>
      </x:c>
      <x:c r="F9" s="21" t="str">
        <x:v>未開始</x:v>
      </x:c>
      <x:c r="G9" s="21" t="str">
        <x:v>政策、價位、觀察、來源、日期</x:v>
      </x:c>
    </x:row>
    <x:row r="10" ht="65" customHeight="1">
      <x:c r="A10" s="16" t="n">
        <x:v>3</x:v>
      </x:c>
      <x:c r="B10" s="41" t="str">
        <x:f>IF(ISNUMBER('成效總覽'!$B$5),'成效總覽'!$B$5+(3-1)*7,"")</x:f>
      </x:c>
      <x:c r="C10" s="22" t="str">
        <x:v>更新可點擊原型</x:v>
      </x:c>
      <x:c r="D10" s="22" t="str">
        <x:v>將已核實資料寫進名錄</x:v>
      </x:c>
      <x:c r="E10" s="22" t="str">
        <x:v>你</x:v>
      </x:c>
      <x:c r="F10" s="22" t="str">
        <x:v>待資料</x:v>
      </x:c>
      <x:c r="G10" s="22" t="str">
        <x:v>目前原型已有示範／候選模式</x:v>
      </x:c>
    </x:row>
    <x:row r="11" ht="65" customHeight="1">
      <x:c r="A11" s="15" t="n">
        <x:v>4</x:v>
      </x:c>
      <x:c r="B11" s="40" t="str">
        <x:f>IF(ISNUMBER('成效總覽'!$B$5),'成效總覽'!$B$5+(4-1)*7,"")</x:f>
      </x:c>
      <x:c r="C11" s="21" t="str">
        <x:v>招募並開始 30 人試用</x:v>
      </x:c>
      <x:c r="D11" s="21" t="str">
        <x:v>三類主要需求各 10 人</x:v>
      </x:c>
      <x:c r="E11" s="21" t="str">
        <x:v>你</x:v>
      </x:c>
      <x:c r="F11" s="21" t="str">
        <x:v>未開始</x:v>
      </x:c>
      <x:c r="G11" s="21" t="str">
        <x:v>計時、必要条件、失敗原因</x:v>
      </x:c>
    </x:row>
    <x:row r="12" ht="65" customHeight="1">
      <x:c r="A12" s="16" t="n">
        <x:v>5</x:v>
      </x:c>
      <x:c r="B12" s="41" t="str">
        <x:f>IF(ISNUMBER('成效總覽'!$B$5),'成效總覽'!$B$5+(5-1)*7,"")</x:f>
      </x:c>
      <x:c r="C12" s="22" t="str">
        <x:v>實際選店与到訪回報</x:v>
      </x:c>
      <x:c r="D12" s="22" t="str">
        <x:v>逐條核對，保存時段及差異</x:v>
      </x:c>
      <x:c r="E12" s="22" t="str">
        <x:v>你</x:v>
      </x:c>
      <x:c r="F12" s="22" t="str">
        <x:v>未開始</x:v>
      </x:c>
      <x:c r="G12" s="22" t="str">
        <x:v>有到訪但欠回報保持待資料</x:v>
      </x:c>
    </x:row>
    <x:row r="13" ht="65" customHeight="1">
      <x:c r="A13" s="15" t="n">
        <x:v>6</x:v>
      </x:c>
      <x:c r="B13" s="40" t="str">
        <x:f>IF(ISNUMBER('成效總覽'!$B$5),'成效總覽'!$B$5+(6-1)*7,"")</x:f>
      </x:c>
      <x:c r="C13" s="21" t="str">
        <x:v>完成 14 日回訪</x:v>
      </x:c>
      <x:c r="D13" s="21" t="str">
        <x:v>核對自主重用与原因</x:v>
      </x:c>
      <x:c r="E13" s="21" t="str">
        <x:v>你</x:v>
      </x:c>
      <x:c r="F13" s="21" t="str">
        <x:v>未開始</x:v>
      </x:c>
      <x:c r="G13" s="21" t="str">
        <x:v>晚開始者延後結案</x:v>
      </x:c>
    </x:row>
    <x:row r="14" ht="65" customHeight="1">
      <x:c r="A14" s="16" t="n">
        <x:v>6</x:v>
      </x:c>
      <x:c r="B14" s="41" t="str">
        <x:f>IF(ISNUMBER('成效總覽'!$B$5),'成效總覽'!$B$5+(6-1)*7,"")</x:f>
      </x:c>
      <x:c r="C14" s="22" t="str">
        <x:v>整理決策与商業假設</x:v>
      </x:c>
      <x:c r="D14" s="22" t="str">
        <x:v>先看重用，再測兩種付費意願</x:v>
      </x:c>
      <x:c r="E14" s="22" t="str">
        <x:v>你</x:v>
      </x:c>
      <x:c r="F14" s="22" t="str">
        <x:v>未開始</x:v>
      </x:c>
      <x:c r="G14" s="22" t="str">
        <x:v>初步門檻非統計證明</x:v>
      </x:c>
    </x:row>
    <x:row r="15" ht="30" customHeight="1">
      <x:c r="A15" s="2"/>
      <x:c r="B15" s="2"/>
      <x:c r="C15" s="2"/>
      <x:c r="D15" s="2"/>
      <x:c r="E15" s="2"/>
      <x:c r="F15" s="2"/>
      <x:c r="G15" s="2"/>
    </x:row>
    <x:row r="16" ht="30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2"/>
      <x:c r="B17" s="2"/>
      <x:c r="C17" s="2"/>
      <x:c r="D17" s="2"/>
      <x:c r="E17" s="2"/>
      <x:c r="F17" s="2"/>
      <x:c r="G17" s="2"/>
    </x:row>
    <x:row r="18" ht="30" customHeight="1">
      <x:c r="A18" s="2"/>
      <x:c r="B18" s="2"/>
      <x:c r="C18" s="2"/>
      <x:c r="D18" s="2"/>
      <x:c r="E18" s="2"/>
      <x:c r="F18" s="2"/>
      <x:c r="G18" s="2"/>
    </x:row>
    <x:row r="19" ht="30" customHeight="1">
      <x:c r="A19" s="2"/>
      <x:c r="B19" s="2"/>
      <x:c r="C19" s="2"/>
      <x:c r="D19" s="2"/>
      <x:c r="E19" s="2"/>
      <x:c r="F19" s="2"/>
      <x:c r="G19" s="2"/>
    </x:row>
    <x:row r="20" ht="30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2"/>
      <x:c r="B21" s="2"/>
      <x:c r="C21" s="2"/>
      <x:c r="D21" s="2"/>
      <x:c r="E21" s="2"/>
      <x:c r="F21" s="2"/>
      <x:c r="G21" s="2"/>
    </x:row>
    <x:row r="22" ht="30" customHeight="1">
      <x:c r="A22" s="2"/>
      <x:c r="B22" s="2"/>
      <x:c r="C22" s="2"/>
      <x:c r="D22" s="2"/>
      <x:c r="E22" s="2"/>
      <x:c r="F22" s="2"/>
      <x:c r="G22" s="2"/>
    </x:row>
    <x:row r="23" ht="30" customHeight="1">
      <x:c r="A23" s="2"/>
      <x:c r="B23" s="2"/>
      <x:c r="C23" s="2"/>
      <x:c r="D23" s="2"/>
      <x:c r="E23" s="2"/>
      <x:c r="F23" s="2"/>
      <x:c r="G23" s="2"/>
    </x:row>
    <x:row r="24" ht="30" customHeight="1">
      <x:c r="A24" s="2"/>
      <x:c r="B24" s="2"/>
      <x:c r="C24" s="2"/>
      <x:c r="D24" s="2"/>
      <x:c r="E24" s="2"/>
      <x:c r="F24" s="2"/>
      <x:c r="G24" s="2"/>
    </x:row>
    <x:row r="25" ht="30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2"/>
      <x:c r="B26" s="2"/>
      <x:c r="C26" s="2"/>
      <x:c r="D26" s="2"/>
      <x:c r="E26" s="2"/>
      <x:c r="F26" s="2"/>
      <x:c r="G26" s="2"/>
    </x:row>
    <x:row r="27" ht="30" customHeight="1">
      <x:c r="A27" s="2"/>
      <x:c r="B27" s="2"/>
      <x:c r="C27" s="2"/>
      <x:c r="D27" s="2"/>
      <x:c r="E27" s="2"/>
      <x:c r="F27" s="2"/>
      <x:c r="G27" s="2"/>
    </x:row>
    <x:row r="28" ht="30" customHeight="1">
      <x:c r="A28" s="2"/>
      <x:c r="B28" s="2"/>
      <x:c r="C28" s="2"/>
      <x:c r="D28" s="2"/>
      <x:c r="E28" s="2"/>
      <x:c r="F28" s="2"/>
      <x:c r="G28" s="2"/>
    </x:row>
    <x:row r="29" ht="30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2"/>
      <x:c r="B32" s="2"/>
      <x:c r="C32" s="2"/>
      <x:c r="D32" s="2"/>
      <x:c r="E32" s="2"/>
      <x:c r="F32" s="2"/>
      <x:c r="G32" s="2"/>
    </x:row>
    <x:row r="33" ht="30" customHeight="1">
      <x:c r="A33" s="2"/>
      <x:c r="B33" s="2"/>
      <x:c r="C33" s="2"/>
      <x:c r="D33" s="2"/>
      <x:c r="E33" s="2"/>
      <x:c r="F33" s="2"/>
      <x:c r="G33" s="2"/>
    </x:row>
    <x:row r="34" ht="30" customHeight="1">
      <x:c r="A34" s="2"/>
      <x:c r="B34" s="2"/>
      <x:c r="C34" s="2"/>
      <x:c r="D34" s="2"/>
      <x:c r="E34" s="2"/>
      <x:c r="F34" s="2"/>
      <x:c r="G34" s="2"/>
    </x:row>
    <x:row r="35" ht="30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2"/>
      <x:c r="B36" s="2"/>
      <x:c r="C36" s="2"/>
      <x:c r="D36" s="2"/>
      <x:c r="E36" s="2"/>
      <x:c r="F36" s="2"/>
      <x:c r="G36" s="2"/>
    </x:row>
    <x:row r="37" ht="30" customHeight="1">
      <x:c r="A37" s="2"/>
      <x:c r="B37" s="2"/>
      <x:c r="C37" s="2"/>
      <x:c r="D37" s="2"/>
      <x:c r="E37" s="2"/>
      <x:c r="F37" s="2"/>
      <x:c r="G37" s="2"/>
    </x:row>
    <x:row r="38" ht="30" customHeight="1">
      <x:c r="A38" s="2"/>
      <x:c r="B38" s="2"/>
      <x:c r="C38" s="2"/>
      <x:c r="D38" s="2"/>
      <x:c r="E38" s="2"/>
      <x:c r="F38" s="2"/>
      <x:c r="G38" s="2"/>
    </x:row>
    <x:row r="39" ht="30" customHeight="1">
      <x:c r="A39" s="2"/>
      <x:c r="B39" s="2"/>
      <x:c r="C39" s="2"/>
      <x:c r="D39" s="2"/>
      <x:c r="E39" s="2"/>
      <x:c r="F39" s="2"/>
      <x:c r="G39" s="2"/>
    </x:row>
    <x:row r="40" ht="30" customHeight="1">
      <x:c r="A40" s="2"/>
      <x:c r="B40" s="2"/>
      <x:c r="C40" s="2"/>
      <x:c r="D40" s="2"/>
      <x:c r="E40" s="2"/>
      <x:c r="F40" s="2"/>
      <x:c r="G40" s="2"/>
    </x:row>
    <x:row r="41" ht="30" customHeight="1">
      <x:c r="A41" s="2"/>
      <x:c r="B41" s="2"/>
      <x:c r="C41" s="2"/>
      <x:c r="D41" s="2"/>
      <x:c r="E41" s="2"/>
      <x:c r="F41" s="2"/>
      <x:c r="G41" s="2"/>
    </x:row>
    <x:row r="42" ht="30" customHeight="1">
      <x:c r="A42" s="2"/>
      <x:c r="B42" s="2"/>
      <x:c r="C42" s="2"/>
      <x:c r="D42" s="2"/>
      <x:c r="E42" s="2"/>
      <x:c r="F42" s="2"/>
      <x:c r="G42" s="2"/>
    </x:row>
    <x:row r="43" ht="30" customHeight="1">
      <x:c r="A43" s="2"/>
      <x:c r="B43" s="2"/>
      <x:c r="C43" s="2"/>
      <x:c r="D43" s="2"/>
      <x:c r="E43" s="2"/>
      <x:c r="F43" s="2"/>
      <x:c r="G43" s="2"/>
    </x:row>
    <x:row r="44" ht="30" customHeight="1">
      <x:c r="A44" s="2"/>
      <x:c r="B44" s="2"/>
      <x:c r="C44" s="2"/>
      <x:c r="D44" s="2"/>
      <x:c r="E44" s="2"/>
      <x:c r="F44" s="2"/>
      <x:c r="G44" s="2"/>
    </x:row>
    <x:row r="45" ht="30" customHeight="1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3"/>
  </x:mergeCells>
  <x:dataValidations count="1">
    <x:dataValidation type="list" sqref="F7:F14">
      <x:formula1>"未開始,進行中,待資料,已完成"</x:formula1>
    </x:dataValidation>
  </x:dataValidations>
  <x:pageMargins left="0.7" right="0.7" top="0.75" bottom="0.75" header="0.3" footer="0.3"/>
</x:worksheet>
</file>